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EsteLivro"/>
  <workbookProtection workbookPassword="DC9F" lockStructure="1"/>
  <bookViews>
    <workbookView xWindow="720" yWindow="675" windowWidth="19440" windowHeight="11700" firstSheet="1" activeTab="7"/>
  </bookViews>
  <sheets>
    <sheet name="Início" sheetId="1" r:id="rId1"/>
    <sheet name="Atualização de dados" sheetId="33" r:id="rId2"/>
    <sheet name="1_IAA" sheetId="26" r:id="rId3"/>
    <sheet name="2_Av I" sheetId="11" r:id="rId4"/>
    <sheet name="3_Av Ext" sheetId="21" r:id="rId5"/>
    <sheet name="4_Indisciplina" sheetId="23" r:id="rId6"/>
    <sheet name="5.1 - Metas Gerais" sheetId="77" r:id="rId7"/>
    <sheet name="6_Observações" sheetId="13" r:id="rId8"/>
    <sheet name="Anexo_I_Plano_Cap 2016_17" sheetId="75" r:id="rId9"/>
    <sheet name="Anexo_II_Perito_Externo 2016_17" sheetId="76" r:id="rId10"/>
  </sheets>
  <externalReferences>
    <externalReference r:id="rId11"/>
    <externalReference r:id="rId12"/>
    <externalReference r:id="rId13"/>
  </externalReferences>
  <definedNames>
    <definedName name="_3.1_____Avaliação_Aferida_4.º_ano" localSheetId="9">'Anexo_II_Perito_Externo 2016_17'!#REF!</definedName>
    <definedName name="_3.1_____Avaliação_Aferida_4.º_ano">'3_Av Ext'!$A$6</definedName>
    <definedName name="_3.2_____Avaliação_Aferida_6.º_ano" localSheetId="9">'Anexo_II_Perito_Externo 2016_17'!#REF!</definedName>
    <definedName name="_3.2_____Avaliação_Aferida_6.º_ano">'3_Av Ext'!#REF!</definedName>
    <definedName name="_3.3_____Avaliação_Aferida_9.º_ano" localSheetId="9">'Anexo_II_Perito_Externo 2016_17'!#REF!</definedName>
    <definedName name="_3.3_____Avaliação_Aferida_9.º_ano">'3_Av Ext'!$A$15</definedName>
    <definedName name="_3.4_____Avaliação_Aferida_12.º_ano" localSheetId="9">'Anexo_II_Perito_Externo 2016_17'!#REF!</definedName>
    <definedName name="_3.4_____Avaliação_Aferida_12.º_ano">'3_Av Ext'!$A$38</definedName>
    <definedName name="a__Taxa_de_repetência_por_ano_de_escolaridade_ciclo" localSheetId="6">#REF!</definedName>
    <definedName name="a__Taxa_de_repetência_por_ano_de_escolaridade_ciclo" localSheetId="8">#REF!</definedName>
    <definedName name="a__Taxa_de_repetência_por_ano_de_escolaridade_ciclo" localSheetId="9">#REF!</definedName>
    <definedName name="a__Taxa_de_repetência_por_ano_de_escolaridade_ciclo">#REF!</definedName>
    <definedName name="_xlnm.Print_Area" localSheetId="2">'1_IAA'!$A$1:$K$44,'1_IAA'!$A$46:$K$165</definedName>
    <definedName name="_xlnm.Print_Area" localSheetId="3">'2_Av I'!$A$1:$AA$64</definedName>
    <definedName name="_xlnm.Print_Area" localSheetId="4">'3_Av Ext'!$A$1:$O$60</definedName>
    <definedName name="_xlnm.Print_Area" localSheetId="6">'5.1 - Metas Gerais'!$A$1:$M$133</definedName>
    <definedName name="_xlnm.Print_Area" localSheetId="8">'Anexo_I_Plano_Cap 2016_17'!$A$1:$Q$44</definedName>
    <definedName name="_xlnm.Print_Area" localSheetId="9">'Anexo_II_Perito_Externo 2016_17'!$A$1:$N$31</definedName>
    <definedName name="b" localSheetId="8">'[1]5_Metas'!#REF!</definedName>
    <definedName name="b" localSheetId="9">'[1]5_Metas'!#REF!</definedName>
    <definedName name="b">'[1]5_Metas'!#REF!</definedName>
    <definedName name="b_" localSheetId="6">'[1]5_Metas'!#REF!</definedName>
    <definedName name="b_" localSheetId="8">'[1]5_Metas'!#REF!</definedName>
    <definedName name="b_" localSheetId="9">'[1]5_Metas'!#REF!</definedName>
    <definedName name="b_">'[1]5_Metas'!#REF!</definedName>
    <definedName name="b__Resultados_nas_provas_de_aferição_e_exames_nacionais___Língua_Portuguesa_e_Matemática" localSheetId="6">'[2]5_Metas'!#REF!</definedName>
    <definedName name="b__Resultados_nas_provas_de_aferição_e_exames_nacionais___Língua_Portuguesa_e_Matemática" localSheetId="8">'[3]5_Metas'!#REF!</definedName>
    <definedName name="b__Resultados_nas_provas_de_aferição_e_exames_nacionais___Língua_Portuguesa_e_Matemática" localSheetId="9">#REF!</definedName>
    <definedName name="b__Resultados_nas_provas_de_aferição_e_exames_nacionais___Língua_Portuguesa_e_Matemática">#REF!</definedName>
    <definedName name="c__Taxa_de_abandono_por_ciclo" localSheetId="6">'[2]5_Metas'!#REF!</definedName>
    <definedName name="c__Taxa_de_abandono_por_ciclo" localSheetId="8">'[3]5_Metas'!#REF!</definedName>
    <definedName name="c__Taxa_de_abandono_por_ciclo" localSheetId="9">#REF!</definedName>
    <definedName name="c__Taxa_de_abandono_por_ciclo">#REF!</definedName>
    <definedName name="d" localSheetId="9">#REF!</definedName>
    <definedName name="d">#REF!</definedName>
    <definedName name="d__Taxa_de_absentismo_por_ciclo" localSheetId="6">'[2]5_Metas'!#REF!</definedName>
    <definedName name="d__Taxa_de_absentismo_por_ciclo" localSheetId="8">'[3]5_Metas'!#REF!</definedName>
    <definedName name="d__Taxa_de_absentismo_por_ciclo" localSheetId="9">#REF!</definedName>
    <definedName name="d__Taxa_de_absentismo_por_ciclo">#REF!</definedName>
    <definedName name="e__Indisciplina" localSheetId="6">'[2]5_Metas'!#REF!</definedName>
    <definedName name="e__Indisciplina" localSheetId="8">'[3]5_Metas'!#REF!</definedName>
    <definedName name="e__Indisciplina" localSheetId="9">#REF!</definedName>
    <definedName name="e__Indisciplina">#REF!</definedName>
    <definedName name="G" localSheetId="6">#REF!</definedName>
    <definedName name="G" localSheetId="8">#REF!</definedName>
    <definedName name="G" localSheetId="9">#REF!</definedName>
    <definedName name="G">#REF!</definedName>
    <definedName name="GG" localSheetId="6">#REF!</definedName>
    <definedName name="GG" localSheetId="8">#REF!</definedName>
    <definedName name="GG" localSheetId="9">#REF!</definedName>
    <definedName name="GG">#REF!</definedName>
    <definedName name="GGG" localSheetId="6">#REF!</definedName>
    <definedName name="GGG" localSheetId="8">#REF!</definedName>
    <definedName name="GGG" localSheetId="9">#REF!</definedName>
    <definedName name="GGG">#REF!</definedName>
    <definedName name="GGGG" localSheetId="6">#REF!</definedName>
    <definedName name="GGGG" localSheetId="8">#REF!</definedName>
    <definedName name="GGGG" localSheetId="9">#REF!</definedName>
    <definedName name="GGGG">#REF!</definedName>
    <definedName name="GI" localSheetId="6">#REF!</definedName>
    <definedName name="GI" localSheetId="8">#REF!</definedName>
    <definedName name="GI" localSheetId="9">#REF!</definedName>
    <definedName name="GI">#REF!</definedName>
    <definedName name="GII" localSheetId="6">#REF!</definedName>
    <definedName name="GII" localSheetId="8">#REF!</definedName>
    <definedName name="GII" localSheetId="9">#REF!</definedName>
    <definedName name="GII">#REF!</definedName>
    <definedName name="GIII" localSheetId="6">#REF!</definedName>
    <definedName name="GIII" localSheetId="8">#REF!</definedName>
    <definedName name="GIII" localSheetId="9">#REF!</definedName>
    <definedName name="GIII">#REF!</definedName>
    <definedName name="GIIII" localSheetId="6">#REF!</definedName>
    <definedName name="GIIII" localSheetId="8">#REF!</definedName>
    <definedName name="GIIII" localSheetId="9">#REF!</definedName>
    <definedName name="GIIII">#REF!</definedName>
    <definedName name="H" localSheetId="6">'[3]5_Metas'!#REF!</definedName>
    <definedName name="H" localSheetId="9">'[3]5_Metas'!#REF!</definedName>
    <definedName name="H">'[3]5_Metas'!#REF!</definedName>
    <definedName name="o" localSheetId="9">'[3]5_Metas'!#REF!</definedName>
    <definedName name="o">'[3]5_Metas'!#REF!</definedName>
    <definedName name="Q3_2" localSheetId="8">#REF!</definedName>
    <definedName name="Q3_2" localSheetId="9">#REF!</definedName>
    <definedName name="Q3_2">#REF!</definedName>
    <definedName name="_xlnm.Print_Titles" localSheetId="2">'1_IAA'!$1:$3</definedName>
    <definedName name="_xlnm.Print_Titles" localSheetId="3">'2_Av I'!$1:$1</definedName>
    <definedName name="_xlnm.Print_Titles" localSheetId="4">'3_Av Ext'!$1:$2</definedName>
    <definedName name="_xlnm.Print_Titles" localSheetId="6">'5.1 - Metas Gerais'!$4:$4</definedName>
    <definedName name="_xlnm.Print_Titles" localSheetId="8">'Anexo_I_Plano_Cap 2016_17'!$A:$D</definedName>
    <definedName name="_xlnm.Print_Titles" localSheetId="9">'Anexo_II_Perito_Externo 2016_17'!$1:$1</definedName>
  </definedNames>
  <calcPr calcId="144525" concurrentCalc="0"/>
</workbook>
</file>

<file path=xl/calcChain.xml><?xml version="1.0" encoding="utf-8"?>
<calcChain xmlns="http://schemas.openxmlformats.org/spreadsheetml/2006/main">
  <c r="M36" i="11" l="1"/>
  <c r="M37" i="11"/>
  <c r="N37" i="11"/>
  <c r="AA20" i="11"/>
  <c r="AA21" i="11"/>
  <c r="AA22" i="11"/>
  <c r="X20" i="11"/>
  <c r="X21" i="11"/>
  <c r="X22" i="11"/>
  <c r="S20" i="11"/>
  <c r="S21" i="11"/>
  <c r="S22" i="11"/>
  <c r="U20" i="11"/>
  <c r="U21" i="11"/>
  <c r="U22" i="11"/>
  <c r="O1" i="11"/>
  <c r="AB1" i="11"/>
  <c r="U19" i="11"/>
  <c r="P21" i="11"/>
  <c r="P22" i="11"/>
  <c r="P20" i="11"/>
  <c r="N21" i="11"/>
  <c r="N22" i="11"/>
  <c r="N20" i="11"/>
  <c r="K21" i="11"/>
  <c r="K22" i="11"/>
  <c r="K20" i="11"/>
  <c r="I21" i="11"/>
  <c r="I22" i="11"/>
  <c r="I20" i="11"/>
  <c r="F22" i="11"/>
  <c r="F21" i="11"/>
  <c r="F20" i="11"/>
  <c r="D22" i="11"/>
  <c r="D21" i="11"/>
  <c r="D20" i="11"/>
  <c r="L1" i="76"/>
  <c r="J1" i="75"/>
  <c r="G1" i="13"/>
  <c r="A1" i="76"/>
  <c r="A1" i="75"/>
  <c r="A1" i="13"/>
  <c r="A1" i="77"/>
  <c r="A1" i="23"/>
  <c r="A1" i="21"/>
  <c r="A1" i="11"/>
  <c r="A1" i="26"/>
  <c r="A1" i="33"/>
  <c r="G1" i="33"/>
  <c r="I1" i="33"/>
  <c r="L1" i="21"/>
  <c r="P1" i="21"/>
  <c r="C32" i="77"/>
  <c r="D32" i="77"/>
  <c r="O37" i="77"/>
  <c r="M1" i="77"/>
  <c r="N1" i="77"/>
  <c r="N29" i="21"/>
  <c r="N20" i="21"/>
  <c r="C23" i="21"/>
  <c r="E23" i="21"/>
  <c r="G23" i="21"/>
  <c r="O23" i="21"/>
  <c r="M23" i="21"/>
  <c r="I1" i="26"/>
  <c r="L1" i="26"/>
  <c r="J54" i="26"/>
  <c r="C125" i="77"/>
  <c r="J1" i="23"/>
  <c r="L1" i="23"/>
  <c r="C79" i="26"/>
  <c r="C96" i="77"/>
  <c r="G96" i="77"/>
  <c r="G79" i="26"/>
  <c r="I94" i="77"/>
  <c r="E125" i="77"/>
  <c r="D125" i="77"/>
  <c r="G82" i="77"/>
  <c r="G73" i="77"/>
  <c r="F82" i="77"/>
  <c r="F73" i="77"/>
  <c r="D82" i="77"/>
  <c r="C82" i="77"/>
  <c r="G64" i="77"/>
  <c r="F64" i="77"/>
  <c r="D73" i="77"/>
  <c r="D64" i="77"/>
  <c r="C73" i="77"/>
  <c r="C64" i="77"/>
  <c r="C55" i="77"/>
  <c r="D55" i="77"/>
  <c r="E55" i="77"/>
  <c r="F55" i="77"/>
  <c r="G55" i="77"/>
  <c r="I161" i="26"/>
  <c r="G161" i="26"/>
  <c r="E161" i="26"/>
  <c r="I118" i="26"/>
  <c r="G118" i="26"/>
  <c r="E118" i="26"/>
  <c r="I79" i="26"/>
  <c r="E79" i="26"/>
  <c r="I40" i="26"/>
  <c r="G40" i="26"/>
  <c r="E40" i="26"/>
  <c r="G22" i="77"/>
  <c r="F22" i="77"/>
  <c r="E22" i="77"/>
  <c r="D22" i="77"/>
  <c r="C22" i="77"/>
  <c r="G12" i="77"/>
  <c r="F12" i="77"/>
  <c r="E12" i="77"/>
  <c r="D12" i="77"/>
  <c r="C12" i="77"/>
  <c r="N23" i="21"/>
  <c r="N24" i="21"/>
  <c r="K23" i="21"/>
  <c r="K24" i="21"/>
  <c r="I23" i="21"/>
  <c r="I24" i="21"/>
  <c r="G24" i="21"/>
  <c r="E24" i="21"/>
  <c r="C24" i="21"/>
  <c r="F47" i="77"/>
  <c r="N42" i="77"/>
  <c r="E42" i="77"/>
  <c r="G42" i="77"/>
  <c r="J45" i="77"/>
  <c r="L45" i="77"/>
  <c r="N45" i="77"/>
  <c r="J42" i="77"/>
  <c r="J46" i="77"/>
  <c r="L46" i="77"/>
  <c r="N46" i="77"/>
  <c r="N47" i="77"/>
  <c r="A47" i="77"/>
  <c r="A37" i="77"/>
  <c r="A27" i="77"/>
  <c r="A17" i="77"/>
  <c r="O87" i="77"/>
  <c r="N82" i="77"/>
  <c r="E82" i="77"/>
  <c r="J85" i="77"/>
  <c r="L85" i="77"/>
  <c r="N85" i="77"/>
  <c r="H82" i="77"/>
  <c r="J86" i="77"/>
  <c r="L86" i="77"/>
  <c r="N86" i="77"/>
  <c r="N87" i="77"/>
  <c r="H87" i="77"/>
  <c r="O78" i="77"/>
  <c r="N73" i="77"/>
  <c r="H73" i="77"/>
  <c r="J77" i="77"/>
  <c r="L77" i="77"/>
  <c r="N77" i="77"/>
  <c r="E73" i="77"/>
  <c r="J76" i="77"/>
  <c r="O69" i="77"/>
  <c r="N64" i="77"/>
  <c r="H64" i="77"/>
  <c r="J68" i="77"/>
  <c r="E64" i="77"/>
  <c r="J67" i="77"/>
  <c r="O60" i="77"/>
  <c r="N55" i="77"/>
  <c r="H55" i="77"/>
  <c r="J59" i="77"/>
  <c r="J58" i="77"/>
  <c r="L76" i="77"/>
  <c r="N76" i="77"/>
  <c r="N78" i="77"/>
  <c r="H78" i="77"/>
  <c r="L59" i="77"/>
  <c r="N59" i="77"/>
  <c r="L58" i="77"/>
  <c r="N58" i="77"/>
  <c r="L68" i="77"/>
  <c r="N68" i="77"/>
  <c r="L67" i="77"/>
  <c r="N67" i="77"/>
  <c r="L39" i="77"/>
  <c r="F37" i="77"/>
  <c r="N32" i="77"/>
  <c r="E32" i="77"/>
  <c r="G32" i="77"/>
  <c r="J35" i="77"/>
  <c r="L35" i="77"/>
  <c r="N35" i="77"/>
  <c r="J32" i="77"/>
  <c r="J36" i="77"/>
  <c r="L36" i="77"/>
  <c r="N36" i="77"/>
  <c r="N37" i="77"/>
  <c r="B29" i="77"/>
  <c r="F27" i="77"/>
  <c r="F17" i="77"/>
  <c r="C161" i="26"/>
  <c r="C114" i="77"/>
  <c r="C118" i="26"/>
  <c r="C105" i="77"/>
  <c r="H124" i="77"/>
  <c r="F125" i="77"/>
  <c r="N125" i="77"/>
  <c r="G125" i="77"/>
  <c r="J128" i="77"/>
  <c r="N69" i="77"/>
  <c r="H69" i="77"/>
  <c r="N60" i="77"/>
  <c r="H60" i="77"/>
  <c r="L128" i="77"/>
  <c r="N128" i="77"/>
  <c r="N129" i="77"/>
  <c r="P129" i="77"/>
  <c r="O17" i="77"/>
  <c r="N12" i="77"/>
  <c r="K12" i="77"/>
  <c r="M12" i="77"/>
  <c r="J16" i="77"/>
  <c r="H12" i="77"/>
  <c r="J12" i="77"/>
  <c r="J15" i="77"/>
  <c r="G17" i="77"/>
  <c r="H47" i="77"/>
  <c r="O47" i="77"/>
  <c r="O27" i="77"/>
  <c r="N22" i="77"/>
  <c r="K22" i="77"/>
  <c r="M22" i="77"/>
  <c r="J26" i="77"/>
  <c r="H22" i="77"/>
  <c r="J22" i="77"/>
  <c r="J25" i="77"/>
  <c r="G27" i="77"/>
  <c r="G37" i="77"/>
  <c r="H37" i="77"/>
  <c r="G47" i="77"/>
  <c r="P87" i="77"/>
  <c r="L89" i="77"/>
  <c r="H129" i="77"/>
  <c r="L131" i="77"/>
  <c r="L25" i="77"/>
  <c r="N25" i="77"/>
  <c r="L26" i="77"/>
  <c r="N26" i="77"/>
  <c r="L16" i="77"/>
  <c r="N16" i="77"/>
  <c r="L15" i="77"/>
  <c r="N15" i="77"/>
  <c r="N17" i="77"/>
  <c r="N27" i="77"/>
  <c r="H27" i="77"/>
  <c r="P47" i="77"/>
  <c r="H17" i="77"/>
  <c r="L49" i="77"/>
  <c r="I12" i="23"/>
  <c r="K12" i="23"/>
  <c r="J12" i="23"/>
  <c r="F12" i="23"/>
  <c r="E12" i="23"/>
  <c r="N32" i="21"/>
  <c r="G56" i="21"/>
  <c r="G57" i="21"/>
  <c r="C32" i="21"/>
  <c r="E32" i="21"/>
  <c r="G32" i="21"/>
  <c r="I32" i="21"/>
  <c r="K32" i="21"/>
  <c r="M32" i="21"/>
  <c r="M24" i="21"/>
  <c r="I47" i="21"/>
  <c r="I46" i="21"/>
  <c r="G46" i="21"/>
  <c r="M46" i="21"/>
  <c r="K46" i="21"/>
  <c r="M56" i="21"/>
  <c r="K56" i="21"/>
  <c r="I56" i="21"/>
  <c r="I57" i="21"/>
  <c r="M57" i="21"/>
  <c r="K57" i="21"/>
  <c r="X19" i="11"/>
  <c r="L38" i="11"/>
  <c r="L37" i="11"/>
  <c r="L36" i="11"/>
  <c r="F38" i="11"/>
  <c r="F37" i="11"/>
  <c r="F36" i="11"/>
  <c r="D38" i="11"/>
  <c r="D37" i="11"/>
  <c r="T50" i="11"/>
  <c r="Y50" i="11"/>
  <c r="J38" i="11"/>
  <c r="J37" i="11"/>
  <c r="J36" i="11"/>
  <c r="H38" i="11"/>
  <c r="H37" i="11"/>
  <c r="H36" i="11"/>
  <c r="D36" i="11"/>
  <c r="M38" i="11"/>
  <c r="N38" i="11"/>
  <c r="M35" i="11"/>
  <c r="D35" i="11"/>
  <c r="Y61" i="11"/>
  <c r="Y60" i="11"/>
  <c r="Y59" i="11"/>
  <c r="Y58" i="11"/>
  <c r="Y57" i="11"/>
  <c r="Y56" i="11"/>
  <c r="Y55" i="11"/>
  <c r="Y54" i="11"/>
  <c r="Y53" i="11"/>
  <c r="Y52" i="11"/>
  <c r="Y51" i="11"/>
  <c r="T52" i="11"/>
  <c r="T61" i="11"/>
  <c r="X11" i="11"/>
  <c r="X12" i="11"/>
  <c r="X13" i="11"/>
  <c r="X14" i="11"/>
  <c r="X15" i="11"/>
  <c r="X16" i="11"/>
  <c r="X17" i="11"/>
  <c r="X18" i="11"/>
  <c r="U18" i="11"/>
  <c r="U17" i="11"/>
  <c r="U16" i="11"/>
  <c r="U15" i="11"/>
  <c r="U14" i="11"/>
  <c r="U13" i="11"/>
  <c r="U12" i="11"/>
  <c r="U11" i="11"/>
  <c r="S19" i="11"/>
  <c r="S18" i="11"/>
  <c r="S17" i="11"/>
  <c r="S16" i="11"/>
  <c r="S15" i="11"/>
  <c r="S14" i="11"/>
  <c r="S13" i="11"/>
  <c r="S12" i="11"/>
  <c r="S11" i="11"/>
  <c r="J161" i="26"/>
  <c r="H161" i="26"/>
  <c r="F161" i="26"/>
  <c r="G105" i="77"/>
  <c r="I103" i="77"/>
  <c r="J118" i="26"/>
  <c r="H118" i="26"/>
  <c r="F118" i="26"/>
  <c r="C40" i="26"/>
  <c r="F36" i="26"/>
  <c r="H36" i="26"/>
  <c r="J36" i="26"/>
  <c r="F55" i="26"/>
  <c r="H55" i="26"/>
  <c r="J55" i="26"/>
  <c r="F63" i="26"/>
  <c r="H63" i="26"/>
  <c r="J63" i="26"/>
  <c r="F69" i="26"/>
  <c r="H69" i="26"/>
  <c r="J69" i="26"/>
  <c r="F75" i="26"/>
  <c r="H75" i="26"/>
  <c r="J75" i="26"/>
  <c r="F94" i="26"/>
  <c r="H94" i="26"/>
  <c r="J94" i="26"/>
  <c r="F102" i="26"/>
  <c r="H102" i="26"/>
  <c r="J102" i="26"/>
  <c r="F108" i="26"/>
  <c r="H108" i="26"/>
  <c r="J108" i="26"/>
  <c r="F114" i="26"/>
  <c r="H114" i="26"/>
  <c r="J114" i="26"/>
  <c r="F133" i="26"/>
  <c r="H133" i="26"/>
  <c r="J133" i="26"/>
  <c r="F139" i="26"/>
  <c r="H139" i="26"/>
  <c r="J139" i="26"/>
  <c r="F145" i="26"/>
  <c r="H145" i="26"/>
  <c r="J145" i="26"/>
  <c r="F151" i="26"/>
  <c r="H151" i="26"/>
  <c r="J151" i="26"/>
  <c r="J157" i="26"/>
  <c r="H157" i="26"/>
  <c r="F157" i="26"/>
  <c r="J56" i="26"/>
  <c r="H56" i="26"/>
  <c r="F56" i="26"/>
  <c r="J58" i="26"/>
  <c r="H58" i="26"/>
  <c r="F58" i="26"/>
  <c r="J64" i="26"/>
  <c r="H64" i="26"/>
  <c r="F64" i="26"/>
  <c r="J70" i="26"/>
  <c r="H70" i="26"/>
  <c r="F70" i="26"/>
  <c r="J76" i="26"/>
  <c r="H76" i="26"/>
  <c r="F76" i="26"/>
  <c r="J95" i="26"/>
  <c r="H95" i="26"/>
  <c r="F95" i="26"/>
  <c r="J97" i="26"/>
  <c r="H97" i="26"/>
  <c r="F97" i="26"/>
  <c r="J103" i="26"/>
  <c r="H103" i="26"/>
  <c r="F103" i="26"/>
  <c r="J109" i="26"/>
  <c r="H109" i="26"/>
  <c r="F109" i="26"/>
  <c r="J115" i="26"/>
  <c r="H115" i="26"/>
  <c r="F115" i="26"/>
  <c r="J134" i="26"/>
  <c r="H134" i="26"/>
  <c r="F134" i="26"/>
  <c r="J140" i="26"/>
  <c r="H140" i="26"/>
  <c r="F140" i="26"/>
  <c r="J146" i="26"/>
  <c r="H146" i="26"/>
  <c r="F146" i="26"/>
  <c r="J152" i="26"/>
  <c r="H152" i="26"/>
  <c r="F152" i="26"/>
  <c r="J158" i="26"/>
  <c r="H158" i="26"/>
  <c r="F158" i="26"/>
  <c r="I12" i="26"/>
  <c r="D17" i="26"/>
  <c r="G17" i="26"/>
  <c r="J17" i="26"/>
  <c r="H12" i="26"/>
  <c r="F160" i="26"/>
  <c r="J160" i="26"/>
  <c r="H160" i="26"/>
  <c r="J117" i="26"/>
  <c r="H117" i="26"/>
  <c r="F117" i="26"/>
  <c r="J78" i="26"/>
  <c r="H78" i="26"/>
  <c r="F78" i="26"/>
  <c r="J79" i="26"/>
  <c r="H79" i="26"/>
  <c r="F79" i="26"/>
  <c r="J40" i="26"/>
  <c r="H40" i="26"/>
  <c r="F39" i="26"/>
  <c r="H39" i="26"/>
  <c r="J39" i="26"/>
  <c r="J37" i="26"/>
  <c r="H37" i="26"/>
  <c r="F37" i="26"/>
  <c r="J31" i="26"/>
  <c r="J29" i="26"/>
  <c r="H31" i="26"/>
  <c r="H29" i="26"/>
  <c r="F31" i="26"/>
  <c r="F29" i="26"/>
  <c r="J28" i="26"/>
  <c r="G114" i="77"/>
  <c r="I112" i="77"/>
  <c r="N114" i="77"/>
  <c r="O118" i="77"/>
  <c r="O109" i="77"/>
  <c r="H105" i="77"/>
  <c r="J108" i="77"/>
  <c r="N105" i="77"/>
  <c r="O100" i="77"/>
  <c r="N96" i="77"/>
  <c r="H96" i="77"/>
  <c r="J99" i="77"/>
  <c r="O32" i="21"/>
  <c r="H35" i="11"/>
  <c r="J35" i="11"/>
  <c r="L35" i="11"/>
  <c r="N36" i="11"/>
  <c r="F35" i="11"/>
  <c r="F40" i="26"/>
  <c r="H28" i="26"/>
  <c r="F28" i="26"/>
  <c r="H114" i="77"/>
  <c r="J117" i="77"/>
  <c r="L117" i="77"/>
  <c r="N117" i="77"/>
  <c r="N118" i="77"/>
  <c r="H118" i="77"/>
  <c r="L108" i="77"/>
  <c r="N108" i="77"/>
  <c r="N109" i="77"/>
  <c r="H109" i="77"/>
  <c r="L99" i="77"/>
  <c r="N99" i="77"/>
  <c r="N100" i="77"/>
  <c r="H100" i="77"/>
  <c r="F12" i="26"/>
  <c r="D12" i="26"/>
  <c r="O30" i="76"/>
  <c r="O27" i="76"/>
  <c r="O24" i="76"/>
  <c r="O21" i="76"/>
  <c r="O18" i="76"/>
  <c r="O14" i="76"/>
  <c r="O26" i="76"/>
  <c r="T51" i="11"/>
  <c r="T53" i="11"/>
  <c r="T54" i="11"/>
  <c r="T55" i="11"/>
  <c r="T56" i="11"/>
  <c r="T57" i="11"/>
  <c r="T58" i="11"/>
  <c r="T59" i="11"/>
  <c r="T60" i="11"/>
  <c r="AA12" i="11"/>
  <c r="AA13" i="11"/>
  <c r="AA14" i="11"/>
  <c r="AA15" i="11"/>
  <c r="AA16" i="11"/>
  <c r="AA17" i="11"/>
  <c r="AA18" i="11"/>
  <c r="AA19" i="11"/>
  <c r="AA11" i="11"/>
  <c r="M47" i="21"/>
  <c r="K47" i="21"/>
  <c r="G47" i="21"/>
  <c r="M33" i="21"/>
  <c r="K33" i="21"/>
  <c r="I33" i="21"/>
  <c r="G33" i="21"/>
  <c r="E33" i="21"/>
  <c r="C33" i="21"/>
  <c r="E13" i="23"/>
  <c r="T1" i="11"/>
  <c r="M13" i="23"/>
  <c r="I13" i="23"/>
  <c r="J13" i="23"/>
  <c r="F13" i="23"/>
  <c r="K13" i="23"/>
  <c r="O33" i="21"/>
  <c r="P118" i="77"/>
  <c r="N133" i="77"/>
  <c r="K133" i="77"/>
  <c r="O1" i="76"/>
  <c r="O24" i="21"/>
  <c r="G31" i="21"/>
  <c r="N13" i="11"/>
  <c r="I17" i="11"/>
  <c r="K18" i="11"/>
  <c r="D19" i="11"/>
  <c r="N19" i="11"/>
  <c r="F15" i="11"/>
  <c r="J60" i="11"/>
  <c r="O57" i="11"/>
  <c r="E50" i="11"/>
  <c r="P11" i="11"/>
  <c r="N11" i="11"/>
  <c r="P19" i="11"/>
  <c r="D15" i="11"/>
  <c r="F19" i="11"/>
  <c r="E61" i="11"/>
  <c r="O59" i="11"/>
  <c r="J58" i="11"/>
  <c r="E57" i="11"/>
  <c r="O55" i="11"/>
  <c r="E55" i="11"/>
  <c r="J61" i="11"/>
  <c r="J59" i="11"/>
  <c r="O58" i="11"/>
  <c r="E56" i="11"/>
  <c r="J55" i="11"/>
  <c r="O54" i="11"/>
  <c r="J52" i="11"/>
  <c r="O51" i="11"/>
  <c r="J50" i="11"/>
  <c r="O52" i="11"/>
  <c r="J51" i="11"/>
  <c r="L133" i="77"/>
  <c r="L120" i="77"/>
  <c r="I22" i="21"/>
  <c r="E30" i="21"/>
  <c r="E10" i="23"/>
  <c r="F11" i="23"/>
  <c r="O53" i="11"/>
  <c r="F13" i="11"/>
  <c r="E52" i="11"/>
  <c r="E60" i="11"/>
  <c r="K15" i="11"/>
  <c r="D17" i="11"/>
  <c r="D16" i="11"/>
  <c r="J57" i="11"/>
  <c r="J54" i="11"/>
  <c r="J56" i="11"/>
  <c r="E59" i="11"/>
  <c r="O61" i="11"/>
  <c r="I15" i="11"/>
  <c r="F17" i="11"/>
  <c r="P16" i="11"/>
  <c r="P13" i="11"/>
  <c r="E51" i="11"/>
  <c r="F18" i="11"/>
  <c r="D18" i="11"/>
  <c r="I14" i="11"/>
  <c r="N18" i="11"/>
  <c r="P18" i="11"/>
  <c r="K17" i="11"/>
  <c r="D13" i="11"/>
  <c r="F14" i="11"/>
  <c r="D14" i="11"/>
  <c r="I18" i="11"/>
  <c r="N14" i="11"/>
  <c r="P14" i="11"/>
  <c r="K14" i="11"/>
  <c r="I21" i="21"/>
  <c r="N30" i="21"/>
  <c r="N31" i="21"/>
  <c r="N22" i="21"/>
  <c r="C20" i="21"/>
  <c r="N21" i="21"/>
  <c r="C30" i="21"/>
  <c r="G22" i="21"/>
  <c r="K21" i="21"/>
  <c r="I45" i="21"/>
  <c r="G45" i="21"/>
  <c r="G30" i="21"/>
  <c r="E31" i="21"/>
  <c r="C31" i="21"/>
  <c r="M20" i="21"/>
  <c r="C21" i="21"/>
  <c r="M31" i="21"/>
  <c r="K55" i="21"/>
  <c r="M55" i="21"/>
  <c r="M21" i="21"/>
  <c r="G21" i="21"/>
  <c r="K20" i="21"/>
  <c r="K30" i="21"/>
  <c r="K31" i="21"/>
  <c r="M30" i="21"/>
  <c r="G55" i="21"/>
  <c r="I55" i="21"/>
  <c r="C22" i="21"/>
  <c r="E21" i="21"/>
  <c r="M29" i="21"/>
  <c r="I31" i="21"/>
  <c r="E20" i="21"/>
  <c r="G20" i="21"/>
  <c r="E22" i="21"/>
  <c r="M45" i="21"/>
  <c r="K45" i="21"/>
  <c r="I30" i="21"/>
  <c r="K22" i="21"/>
  <c r="I20" i="21"/>
  <c r="O50" i="11"/>
  <c r="J53" i="11"/>
  <c r="E53" i="11"/>
  <c r="P15" i="11"/>
  <c r="N15" i="11"/>
  <c r="E54" i="11"/>
  <c r="O56" i="11"/>
  <c r="E58" i="11"/>
  <c r="O60" i="11"/>
  <c r="K19" i="11"/>
  <c r="I19" i="11"/>
  <c r="F60" i="26"/>
  <c r="F156" i="26"/>
  <c r="J138" i="26"/>
  <c r="J34" i="26"/>
  <c r="J154" i="26"/>
  <c r="H72" i="26"/>
  <c r="H99" i="26"/>
  <c r="J111" i="26"/>
  <c r="H155" i="26"/>
  <c r="H149" i="26"/>
  <c r="F150" i="26"/>
  <c r="J62" i="26"/>
  <c r="J99" i="26"/>
  <c r="H60" i="26"/>
  <c r="F100" i="26"/>
  <c r="F99" i="26"/>
  <c r="F73" i="26"/>
  <c r="H62" i="26"/>
  <c r="F112" i="26"/>
  <c r="H101" i="26"/>
  <c r="J143" i="26"/>
  <c r="H34" i="26"/>
  <c r="H154" i="26"/>
  <c r="J73" i="26"/>
  <c r="H27" i="26"/>
  <c r="J149" i="26"/>
  <c r="H73" i="26"/>
  <c r="H138" i="26"/>
  <c r="F27" i="26"/>
  <c r="H61" i="26"/>
  <c r="H107" i="26"/>
  <c r="J137" i="26"/>
  <c r="J67" i="26"/>
  <c r="J113" i="26"/>
  <c r="F35" i="26"/>
  <c r="J148" i="26"/>
  <c r="J107" i="26"/>
  <c r="F111" i="26"/>
  <c r="F67" i="26"/>
  <c r="F33" i="26"/>
  <c r="F138" i="26"/>
  <c r="J68" i="26"/>
  <c r="J100" i="26"/>
  <c r="H111" i="26"/>
  <c r="F91" i="26"/>
  <c r="F149" i="26"/>
  <c r="F72" i="26"/>
  <c r="F66" i="26"/>
  <c r="H156" i="26"/>
  <c r="F136" i="26"/>
  <c r="J26" i="26"/>
  <c r="F113" i="26"/>
  <c r="H113" i="26"/>
  <c r="H67" i="26"/>
  <c r="H137" i="26"/>
  <c r="J105" i="26"/>
  <c r="J155" i="26"/>
  <c r="H54" i="26"/>
  <c r="F54" i="26"/>
  <c r="F34" i="26"/>
  <c r="J101" i="26"/>
  <c r="J72" i="26"/>
  <c r="J156" i="26"/>
  <c r="J142" i="26"/>
  <c r="H112" i="26"/>
  <c r="H66" i="26"/>
  <c r="H148" i="26"/>
  <c r="H131" i="26"/>
  <c r="H136" i="26"/>
  <c r="H150" i="26"/>
  <c r="H68" i="26"/>
  <c r="H100" i="26"/>
  <c r="J112" i="26"/>
  <c r="H74" i="26"/>
  <c r="H142" i="26"/>
  <c r="F105" i="26"/>
  <c r="F101" i="26"/>
  <c r="F154" i="26"/>
  <c r="J136" i="26"/>
  <c r="J35" i="26"/>
  <c r="H35" i="26"/>
  <c r="J33" i="26"/>
  <c r="J144" i="26"/>
  <c r="J74" i="26"/>
  <c r="H33" i="26"/>
  <c r="H144" i="26"/>
  <c r="F68" i="26"/>
  <c r="F61" i="26"/>
  <c r="J61" i="26"/>
  <c r="F74" i="26"/>
  <c r="J150" i="26"/>
  <c r="H132" i="26"/>
  <c r="I29" i="21"/>
  <c r="K29" i="21"/>
  <c r="M22" i="21"/>
  <c r="C29" i="21"/>
  <c r="E29" i="21"/>
  <c r="G29" i="21"/>
  <c r="F16" i="11"/>
  <c r="F11" i="11"/>
  <c r="D11" i="11"/>
  <c r="N16" i="11"/>
  <c r="F12" i="11"/>
  <c r="D12" i="11"/>
  <c r="I16" i="11"/>
  <c r="K16" i="11"/>
  <c r="K13" i="11"/>
  <c r="I13" i="11"/>
  <c r="M9" i="23"/>
  <c r="F9" i="23"/>
  <c r="E11" i="23"/>
  <c r="I9" i="23"/>
  <c r="K9" i="23"/>
  <c r="E9" i="23"/>
  <c r="K12" i="11"/>
  <c r="I12" i="11"/>
  <c r="P12" i="11"/>
  <c r="N12" i="11"/>
  <c r="N17" i="11"/>
  <c r="P17" i="11"/>
  <c r="I11" i="11"/>
  <c r="K11" i="11"/>
  <c r="F10" i="23"/>
  <c r="M10" i="23"/>
  <c r="I11" i="23"/>
  <c r="K11" i="23"/>
  <c r="I10" i="23"/>
  <c r="K10" i="23"/>
  <c r="F155" i="26"/>
  <c r="F137" i="26"/>
  <c r="F148" i="26"/>
  <c r="F52" i="26"/>
  <c r="J66" i="26"/>
  <c r="F53" i="26"/>
  <c r="J106" i="26"/>
  <c r="J130" i="26"/>
  <c r="F106" i="26"/>
  <c r="H106" i="26"/>
  <c r="H53" i="26"/>
  <c r="J92" i="26"/>
  <c r="F143" i="26"/>
  <c r="F92" i="26"/>
  <c r="F130" i="26"/>
  <c r="H143" i="26"/>
  <c r="H105" i="26"/>
  <c r="F131" i="26"/>
  <c r="H91" i="26"/>
  <c r="J93" i="26"/>
  <c r="J131" i="26"/>
  <c r="F62" i="26"/>
  <c r="J60" i="26"/>
  <c r="F107" i="26"/>
  <c r="H93" i="26"/>
  <c r="J91" i="26"/>
  <c r="F132" i="26"/>
  <c r="H92" i="26"/>
  <c r="F144" i="26"/>
  <c r="H130" i="26"/>
  <c r="F142" i="26"/>
  <c r="J52" i="26"/>
  <c r="J53" i="26"/>
  <c r="F93" i="26"/>
  <c r="H52" i="26"/>
  <c r="J132" i="26"/>
  <c r="O20" i="21"/>
  <c r="O31" i="21"/>
  <c r="O30" i="21"/>
  <c r="O21" i="21"/>
  <c r="O22" i="21"/>
  <c r="H25" i="26"/>
  <c r="K27" i="26"/>
  <c r="J27" i="26"/>
  <c r="F25" i="26"/>
  <c r="F26" i="26"/>
  <c r="J25" i="26"/>
  <c r="H26" i="26"/>
  <c r="O29" i="21"/>
  <c r="J10" i="23"/>
  <c r="J11" i="23"/>
  <c r="J9" i="23"/>
  <c r="K25" i="26"/>
  <c r="K26" i="26"/>
</calcChain>
</file>

<file path=xl/comments1.xml><?xml version="1.0" encoding="utf-8"?>
<comments xmlns="http://schemas.openxmlformats.org/spreadsheetml/2006/main">
  <authors>
    <author>Paulo André (DGE)</author>
    <author>pandre</author>
  </authors>
  <commentList>
    <comment ref="C22" authorId="0">
      <text>
        <r>
          <rPr>
            <b/>
            <sz val="9"/>
            <color indexed="81"/>
            <rFont val="Tahoma"/>
            <family val="2"/>
          </rPr>
          <t>Incluir todos os alunos inscritos excepto os transferidos para fora da UO</t>
        </r>
        <r>
          <rPr>
            <sz val="9"/>
            <color indexed="81"/>
            <rFont val="Tahoma"/>
            <family val="2"/>
          </rPr>
          <t xml:space="preserve">
</t>
        </r>
      </text>
    </comment>
    <comment ref="E22" authorId="1">
      <text>
        <r>
          <rPr>
            <b/>
            <sz val="8"/>
            <color indexed="81"/>
            <rFont val="Arial"/>
            <family val="2"/>
          </rPr>
          <t>Não considerar os alunos retidos por excesso de faltas injustificadas</t>
        </r>
      </text>
    </comment>
    <comment ref="G22" authorId="1">
      <text>
        <r>
          <rPr>
            <b/>
            <sz val="8"/>
            <color indexed="81"/>
            <rFont val="Arial"/>
            <family val="2"/>
          </rPr>
          <t>Considerar os alunos que ficaram retidos por excesso de faltas, anularam a matrícula, excluíram por excesso de faltas e os que, apesar de inscritos, por motivo desconhecido / não comprovado, nunca compareceram às aulas - incluir alunos com idade superior a 18 anos.</t>
        </r>
      </text>
    </comment>
    <comment ref="I22" authorId="1">
      <text>
        <r>
          <rPr>
            <b/>
            <sz val="8"/>
            <color indexed="81"/>
            <rFont val="Arial"/>
            <family val="2"/>
          </rPr>
          <t>Considerar todos os alunos que ultrapassaram o limite legal de faltas injustificadas independentemente da situação final, ou seja, quer tenham transitado/concluído, quer tenham ficado retidos/abandonado</t>
        </r>
      </text>
    </comment>
    <comment ref="C49" authorId="0">
      <text>
        <r>
          <rPr>
            <b/>
            <sz val="9"/>
            <color indexed="81"/>
            <rFont val="Tahoma"/>
            <family val="2"/>
          </rPr>
          <t>Incluir todos os alunos inscritos excepto os transferidos para fora da UO</t>
        </r>
        <r>
          <rPr>
            <sz val="9"/>
            <color indexed="81"/>
            <rFont val="Tahoma"/>
            <family val="2"/>
          </rPr>
          <t xml:space="preserve">
</t>
        </r>
      </text>
    </comment>
    <comment ref="E49" authorId="1">
      <text>
        <r>
          <rPr>
            <b/>
            <sz val="8"/>
            <color indexed="81"/>
            <rFont val="Arial"/>
            <family val="2"/>
          </rPr>
          <t>Não considerar os alunos retidos por excesso de faltas injustificadas</t>
        </r>
      </text>
    </comment>
    <comment ref="G49" authorId="1">
      <text>
        <r>
          <rPr>
            <b/>
            <sz val="8"/>
            <color indexed="81"/>
            <rFont val="Arial"/>
            <family val="2"/>
          </rPr>
          <t>Considerar os alunos que ficaram retidos por excesso de faltas, anularam a matrícula, excluíram por excesso de faltas e os que, apesar de inscritos, por motivo desconhecido / não comprovado, nunca compareceram às aulas - incluir alunos com idade superior a 18 anos.</t>
        </r>
      </text>
    </comment>
    <comment ref="I49" authorId="1">
      <text>
        <r>
          <rPr>
            <b/>
            <sz val="8"/>
            <color indexed="81"/>
            <rFont val="Arial"/>
            <family val="2"/>
          </rPr>
          <t>Considerar todos os alunos que ultrapassaram o limite legal de faltas injustificadas independentemente da situação final, ou seja, quer tenham transitado/concluído, quer tenham ficado retidos/abandonado</t>
        </r>
      </text>
    </comment>
    <comment ref="C88" authorId="0">
      <text>
        <r>
          <rPr>
            <b/>
            <sz val="9"/>
            <color indexed="81"/>
            <rFont val="Tahoma"/>
            <family val="2"/>
          </rPr>
          <t>Incluir todos os alunos inscritos excepto os transferidos para fora da UO</t>
        </r>
        <r>
          <rPr>
            <sz val="9"/>
            <color indexed="81"/>
            <rFont val="Tahoma"/>
            <family val="2"/>
          </rPr>
          <t xml:space="preserve">
</t>
        </r>
      </text>
    </comment>
    <comment ref="E88" authorId="1">
      <text>
        <r>
          <rPr>
            <b/>
            <sz val="8"/>
            <color indexed="81"/>
            <rFont val="Arial"/>
            <family val="2"/>
          </rPr>
          <t>Não considerar os alunos retidos por excesso de faltas injustificadas</t>
        </r>
      </text>
    </comment>
    <comment ref="G88" authorId="1">
      <text>
        <r>
          <rPr>
            <b/>
            <sz val="8"/>
            <color indexed="81"/>
            <rFont val="Arial"/>
            <family val="2"/>
          </rPr>
          <t>Considerar os alunos que ficaram retidos por excesso de faltas, anularam a matrícula, excluíram por excesso de faltas e os que, apesar de inscritos, por motivo desconhecido / não comprovado, nunca compareceram às aulas - incluir alunos com idade superior a 18 anos.</t>
        </r>
      </text>
    </comment>
    <comment ref="I88" authorId="1">
      <text>
        <r>
          <rPr>
            <b/>
            <sz val="8"/>
            <color indexed="81"/>
            <rFont val="Arial"/>
            <family val="2"/>
          </rPr>
          <t>Considerar todos os alunos que ultrapassaram o limite legal de faltas injustificadas independentemente da situação final, ou seja, quer tenham transitado/concluído, quer tenham ficado retidos/abandonado</t>
        </r>
      </text>
    </comment>
    <comment ref="C127" authorId="0">
      <text>
        <r>
          <rPr>
            <b/>
            <sz val="9"/>
            <color indexed="81"/>
            <rFont val="Tahoma"/>
            <family val="2"/>
          </rPr>
          <t>Incluir todos os alunos inscritos excepto os transferidos para fora da UO</t>
        </r>
        <r>
          <rPr>
            <sz val="9"/>
            <color indexed="81"/>
            <rFont val="Tahoma"/>
            <family val="2"/>
          </rPr>
          <t xml:space="preserve">
</t>
        </r>
      </text>
    </comment>
    <comment ref="E127" authorId="1">
      <text>
        <r>
          <rPr>
            <b/>
            <sz val="8"/>
            <color indexed="81"/>
            <rFont val="Arial"/>
            <family val="2"/>
          </rPr>
          <t>Não considerar os alunos retidos por excesso de faltas injustificadas</t>
        </r>
      </text>
    </comment>
    <comment ref="G127" authorId="1">
      <text>
        <r>
          <rPr>
            <b/>
            <sz val="8"/>
            <color indexed="81"/>
            <rFont val="Arial"/>
            <family val="2"/>
          </rPr>
          <t>Considerar os alunos que ficaram retidos por excesso de faltas, anularam a matrícula, excluíram por excesso de faltas e os que, apesar de inscritos, por motivo desconhecido / não comprovado, nunca compareceram às aulas - incluir alunos com idade superior a 18 anos.</t>
        </r>
      </text>
    </comment>
    <comment ref="I127" authorId="1">
      <text>
        <r>
          <rPr>
            <b/>
            <sz val="8"/>
            <color indexed="81"/>
            <rFont val="Arial"/>
            <family val="2"/>
          </rPr>
          <t>Considerar todos os alunos que ultrapassaram o limite legal de faltas injustificadas independentemente da situação final, ou seja, quer tenham transitado/concluído, quer tenham ficado retidos/abandonado</t>
        </r>
      </text>
    </comment>
  </commentList>
</comments>
</file>

<file path=xl/comments2.xml><?xml version="1.0" encoding="utf-8"?>
<comments xmlns="http://schemas.openxmlformats.org/spreadsheetml/2006/main">
  <authors>
    <author>pandre</author>
  </authors>
  <commentList>
    <comment ref="B7" authorId="0">
      <text>
        <r>
          <rPr>
            <b/>
            <sz val="9"/>
            <color indexed="81"/>
            <rFont val="Arial"/>
            <family val="2"/>
          </rPr>
          <t>Contabilizar todos os alunos inscritos (excepto os transferidos) em todos os ciclos, 1.º, 2.º e 3.º ciclos do ensino básico e ensino secundário.
Ficam excluídas as crianças que frequentam o pré-escolar e os jovens e adultos que frequentam o ensino de adultos, EFAS, recorrente, módulos capitalizáveis, CQEP.</t>
        </r>
      </text>
    </comment>
  </commentList>
</comments>
</file>

<file path=xl/comments3.xml><?xml version="1.0" encoding="utf-8"?>
<comments xmlns="http://schemas.openxmlformats.org/spreadsheetml/2006/main">
  <authors>
    <author>Paulo</author>
    <author>pandre</author>
    <author>Paulo André (DGE)</author>
  </authors>
  <commentList>
    <comment ref="H11" authorId="0">
      <text>
        <r>
          <rPr>
            <b/>
            <sz val="9"/>
            <color indexed="81"/>
            <rFont val="Tahoma"/>
            <family val="2"/>
          </rPr>
          <t xml:space="preserve"> 
</t>
        </r>
        <r>
          <rPr>
            <sz val="9"/>
            <color indexed="81"/>
            <rFont val="Tahoma"/>
            <family val="2"/>
          </rPr>
          <t>Taxa de Sucesso = (níveis5 + níveis4 + níveis3)/( níveis5 + níveis4 + níveis3 + níveis2 + níveis1 )</t>
        </r>
        <r>
          <rPr>
            <b/>
            <sz val="9"/>
            <color indexed="81"/>
            <rFont val="Tahoma"/>
            <family val="2"/>
          </rPr>
          <t xml:space="preserve">
</t>
        </r>
      </text>
    </comment>
    <comment ref="I11" authorId="1">
      <text>
        <r>
          <rPr>
            <sz val="8"/>
            <color indexed="81"/>
            <rFont val="Tahoma"/>
            <family val="2"/>
          </rPr>
          <t xml:space="preserve">
Taxa de sucesso = (N.º total de alunos que a nível nacional obtiveram níveis 5, 4 e 3)/(N.º total de alunos que a nível nacional realizaram a prova)</t>
        </r>
      </text>
    </comment>
    <comment ref="J11" authorId="0">
      <text>
        <r>
          <rPr>
            <sz val="9"/>
            <color indexed="81"/>
            <rFont val="Tahoma"/>
            <family val="2"/>
          </rPr>
          <t xml:space="preserve">
Distância da taxa de sucesso para o valor nacional  = (Taxa de sucesso no agrup.) - (Taxa de sucesso a nível nacional)</t>
        </r>
      </text>
    </comment>
    <comment ref="K11" authorId="0">
      <text>
        <r>
          <rPr>
            <sz val="9"/>
            <color indexed="81"/>
            <rFont val="Tahoma"/>
            <family val="2"/>
          </rPr>
          <t xml:space="preserve">
Classificação média = [(n.º níveis 5) x 5+(n.º níveis 4) x 4+(n.º níveis 3) x 3+(n.º níveis 2) x 2+(n.º níveis 1) x 1] / [(n.º níveis 5)+(n.º níveis 4)+(n.º níveis 3)+(n.º níveis 2)+(n.º níveis 1)]</t>
        </r>
      </text>
    </comment>
    <comment ref="L11" authorId="1">
      <text>
        <r>
          <rPr>
            <sz val="8"/>
            <color indexed="81"/>
            <rFont val="Tahoma"/>
            <family val="2"/>
          </rPr>
          <t xml:space="preserve">
Classificação média: Calcula-se como no caso do agrupamento utilizando o n.º total de alunos que a nível nacional obtiveram cada um dos níveis (de 5 a 1) </t>
        </r>
      </text>
    </comment>
    <comment ref="M11" authorId="0">
      <text>
        <r>
          <rPr>
            <sz val="9"/>
            <color indexed="81"/>
            <rFont val="Tahoma"/>
            <family val="2"/>
          </rPr>
          <t xml:space="preserve">
Distância da classificação média para o valor nacional  = (Class. média no agrup. ) - (Class. média a nível nacional)</t>
        </r>
      </text>
    </comment>
    <comment ref="I12" authorId="0">
      <text>
        <r>
          <rPr>
            <sz val="9"/>
            <color indexed="81"/>
            <rFont val="Tahoma"/>
            <family val="2"/>
          </rPr>
          <t xml:space="preserve">
Valor a ser fornecido pela DGE</t>
        </r>
      </text>
    </comment>
    <comment ref="L12" authorId="0">
      <text>
        <r>
          <rPr>
            <sz val="9"/>
            <color indexed="81"/>
            <rFont val="Tahoma"/>
            <family val="2"/>
          </rPr>
          <t xml:space="preserve">
Valor a ser fornecido pela DGE</t>
        </r>
      </text>
    </comment>
    <comment ref="F14" authorId="1">
      <text>
        <r>
          <rPr>
            <sz val="8"/>
            <color indexed="81"/>
            <rFont val="Tahoma"/>
            <family val="2"/>
          </rPr>
          <t xml:space="preserve">
Média dos últimos 4 anos letivos</t>
        </r>
      </text>
    </comment>
    <comment ref="H14" authorId="1">
      <text>
        <r>
          <rPr>
            <sz val="8"/>
            <color indexed="81"/>
            <rFont val="Tahoma"/>
            <family val="2"/>
          </rPr>
          <t xml:space="preserve">
a alcançar em 2015/16</t>
        </r>
      </text>
    </comment>
    <comment ref="H21" authorId="0">
      <text>
        <r>
          <rPr>
            <b/>
            <sz val="9"/>
            <color indexed="81"/>
            <rFont val="Tahoma"/>
            <family val="2"/>
          </rPr>
          <t xml:space="preserve"> 
</t>
        </r>
        <r>
          <rPr>
            <sz val="9"/>
            <color indexed="81"/>
            <rFont val="Tahoma"/>
            <family val="2"/>
          </rPr>
          <t>Taxa de Sucesso = (níveis5 + níveis4 + níveis3)/( níveis5 + níveis4 + níveis3 + níveis2 + níveis1 )</t>
        </r>
        <r>
          <rPr>
            <b/>
            <sz val="9"/>
            <color indexed="81"/>
            <rFont val="Tahoma"/>
            <family val="2"/>
          </rPr>
          <t xml:space="preserve">
</t>
        </r>
      </text>
    </comment>
    <comment ref="I21" authorId="1">
      <text>
        <r>
          <rPr>
            <sz val="8"/>
            <color indexed="81"/>
            <rFont val="Tahoma"/>
            <family val="2"/>
          </rPr>
          <t xml:space="preserve">
Taxa de sucesso = (N.º total de alunos que a nível nacional obtiveram níveis 5, 4 e 3)/(N.º total de alunos que a nível nacional realizaram a prova)</t>
        </r>
      </text>
    </comment>
    <comment ref="J21" authorId="0">
      <text>
        <r>
          <rPr>
            <sz val="9"/>
            <color indexed="81"/>
            <rFont val="Tahoma"/>
            <family val="2"/>
          </rPr>
          <t xml:space="preserve">
Distância da taxa de sucesso para o valor nacional  = (Taxa de sucesso no agrup.) - (Taxa de sucesso a nível nacional)</t>
        </r>
      </text>
    </comment>
    <comment ref="K21" authorId="0">
      <text>
        <r>
          <rPr>
            <sz val="9"/>
            <color indexed="81"/>
            <rFont val="Tahoma"/>
            <family val="2"/>
          </rPr>
          <t xml:space="preserve">
Classificação média = [(n.º níveis 5) x 5+(n.º níveis 4) x 4+(n.º níveis 3) x 3+(n.º níveis 2) x 2+(n.º níveis 1) x 1] / [(n.º níveis 5)+(n.º níveis 4)+(n.º níveis 3)+(n.º níveis 2)+(n.º níveis 1)]</t>
        </r>
      </text>
    </comment>
    <comment ref="L21" authorId="1">
      <text>
        <r>
          <rPr>
            <sz val="8"/>
            <color indexed="81"/>
            <rFont val="Tahoma"/>
            <family val="2"/>
          </rPr>
          <t xml:space="preserve">
Classificação média: Calcula-se como no caso do agrupamento utilizando o n.º total de alunos que a nível nacional obtiveram cada um dos níveis (de 5 a 1) </t>
        </r>
      </text>
    </comment>
    <comment ref="M21" authorId="0">
      <text>
        <r>
          <rPr>
            <sz val="9"/>
            <color indexed="81"/>
            <rFont val="Tahoma"/>
            <family val="2"/>
          </rPr>
          <t xml:space="preserve">
Distância da classificação média para o valor nacional  = (Class. média no agrup. ) - (Class. média a nível nacional)</t>
        </r>
      </text>
    </comment>
    <comment ref="I22" authorId="0">
      <text>
        <r>
          <rPr>
            <sz val="9"/>
            <color indexed="81"/>
            <rFont val="Tahoma"/>
            <family val="2"/>
          </rPr>
          <t xml:space="preserve">
Valor a ser fornecido pela DGE</t>
        </r>
      </text>
    </comment>
    <comment ref="L22" authorId="0">
      <text>
        <r>
          <rPr>
            <sz val="9"/>
            <color indexed="81"/>
            <rFont val="Tahoma"/>
            <family val="2"/>
          </rPr>
          <t xml:space="preserve">
Valor a ser fornecido pela DGE</t>
        </r>
      </text>
    </comment>
    <comment ref="F24" authorId="1">
      <text>
        <r>
          <rPr>
            <sz val="8"/>
            <color indexed="81"/>
            <rFont val="Tahoma"/>
            <family val="2"/>
          </rPr>
          <t xml:space="preserve">
Média dos últimos 4 anos letivos</t>
        </r>
      </text>
    </comment>
    <comment ref="H24" authorId="1">
      <text>
        <r>
          <rPr>
            <sz val="8"/>
            <color indexed="81"/>
            <rFont val="Tahoma"/>
            <family val="2"/>
          </rPr>
          <t xml:space="preserve">
a alcançar em 2015/16</t>
        </r>
      </text>
    </comment>
    <comment ref="C31" authorId="1">
      <text>
        <r>
          <rPr>
            <sz val="8"/>
            <color indexed="81"/>
            <rFont val="Tahoma"/>
            <family val="2"/>
          </rPr>
          <t xml:space="preserve">
&gt;= 10 valores (95 pontos)</t>
        </r>
      </text>
    </comment>
    <comment ref="D31" authorId="1">
      <text>
        <r>
          <rPr>
            <sz val="8"/>
            <color indexed="81"/>
            <rFont val="Tahoma"/>
            <family val="2"/>
          </rPr>
          <t xml:space="preserve">
&lt; 10 valores (95 pontos)</t>
        </r>
      </text>
    </comment>
    <comment ref="E31" authorId="0">
      <text>
        <r>
          <rPr>
            <b/>
            <sz val="9"/>
            <color indexed="81"/>
            <rFont val="Tahoma"/>
            <family val="2"/>
          </rPr>
          <t xml:space="preserve"> 
</t>
        </r>
        <r>
          <rPr>
            <sz val="9"/>
            <color indexed="81"/>
            <rFont val="Tahoma"/>
            <family val="2"/>
          </rPr>
          <t>Taxa de Sucesso = (n.º de alunos com classificação positiva)/(n.º de alunos que realizaram a prova)</t>
        </r>
        <r>
          <rPr>
            <b/>
            <sz val="9"/>
            <color indexed="81"/>
            <rFont val="Tahoma"/>
            <family val="2"/>
          </rPr>
          <t xml:space="preserve">
</t>
        </r>
      </text>
    </comment>
    <comment ref="F31" authorId="1">
      <text>
        <r>
          <rPr>
            <sz val="8"/>
            <color indexed="81"/>
            <rFont val="Tahoma"/>
            <family val="2"/>
          </rPr>
          <t xml:space="preserve">
Taxa de sucesso = (N.º total de alunos que a nível nacional obtiveram classificação positiva)/(N.º total de alunos que a nível nacional realizaram a prova)</t>
        </r>
      </text>
    </comment>
    <comment ref="G31" authorId="0">
      <text>
        <r>
          <rPr>
            <sz val="9"/>
            <color indexed="81"/>
            <rFont val="Tahoma"/>
            <family val="2"/>
          </rPr>
          <t xml:space="preserve">
Distância da taxa de sucesso para o valor nacional  = (Taxa de sucesso no agrup.) - (Taxa de sucesso a nível nacional)</t>
        </r>
      </text>
    </comment>
    <comment ref="H31" authorId="0">
      <text>
        <r>
          <rPr>
            <sz val="9"/>
            <color indexed="81"/>
            <rFont val="Tahoma"/>
            <family val="2"/>
          </rPr>
          <t xml:space="preserve">
Classificação média = média(classificação alcançada por cada aluno)</t>
        </r>
      </text>
    </comment>
    <comment ref="I31" authorId="1">
      <text>
        <r>
          <rPr>
            <sz val="8"/>
            <color indexed="81"/>
            <rFont val="Tahoma"/>
            <family val="2"/>
          </rPr>
          <t xml:space="preserve">
Classificação média: Calcula-se como no caso do agrupamento utilizando o n.º total de alunos que a nível nacional realizaram a prova
</t>
        </r>
      </text>
    </comment>
    <comment ref="J31" authorId="0">
      <text>
        <r>
          <rPr>
            <sz val="9"/>
            <color indexed="81"/>
            <rFont val="Tahoma"/>
            <family val="2"/>
          </rPr>
          <t xml:space="preserve">
Distância da classificação média para o valor nacional  = (Class. média no agrup. ) - (Class. média a nível nacional)</t>
        </r>
      </text>
    </comment>
    <comment ref="F32" authorId="0">
      <text>
        <r>
          <rPr>
            <sz val="9"/>
            <color indexed="81"/>
            <rFont val="Tahoma"/>
            <family val="2"/>
          </rPr>
          <t xml:space="preserve">
Valor a ser fornecido pela DGE</t>
        </r>
      </text>
    </comment>
    <comment ref="I32" authorId="0">
      <text>
        <r>
          <rPr>
            <sz val="9"/>
            <color indexed="81"/>
            <rFont val="Tahoma"/>
            <family val="2"/>
          </rPr>
          <t xml:space="preserve">
Valor a ser fornecido pela DGE</t>
        </r>
      </text>
    </comment>
    <comment ref="F34" authorId="1">
      <text>
        <r>
          <rPr>
            <sz val="8"/>
            <color indexed="81"/>
            <rFont val="Tahoma"/>
            <family val="2"/>
          </rPr>
          <t xml:space="preserve">
Média dos últimos 4 anos letivos</t>
        </r>
      </text>
    </comment>
    <comment ref="H34" authorId="1">
      <text>
        <r>
          <rPr>
            <sz val="8"/>
            <color indexed="81"/>
            <rFont val="Tahoma"/>
            <family val="2"/>
          </rPr>
          <t xml:space="preserve">
a alcançar em 2015/16</t>
        </r>
      </text>
    </comment>
    <comment ref="C41" authorId="1">
      <text>
        <r>
          <rPr>
            <sz val="8"/>
            <color indexed="81"/>
            <rFont val="Tahoma"/>
            <family val="2"/>
          </rPr>
          <t xml:space="preserve">
&gt;= 10 valores (95 pontos)</t>
        </r>
      </text>
    </comment>
    <comment ref="D41" authorId="1">
      <text>
        <r>
          <rPr>
            <sz val="8"/>
            <color indexed="81"/>
            <rFont val="Tahoma"/>
            <family val="2"/>
          </rPr>
          <t xml:space="preserve">
&lt; 10 valores (95 pontos)</t>
        </r>
      </text>
    </comment>
    <comment ref="E41" authorId="0">
      <text>
        <r>
          <rPr>
            <b/>
            <sz val="9"/>
            <color indexed="81"/>
            <rFont val="Tahoma"/>
            <family val="2"/>
          </rPr>
          <t xml:space="preserve"> 
</t>
        </r>
        <r>
          <rPr>
            <sz val="9"/>
            <color indexed="81"/>
            <rFont val="Tahoma"/>
            <family val="2"/>
          </rPr>
          <t>Taxa de Sucesso = (n.º de alunos com classificação positiva)/(n.º de alunos que realizaram a prova)</t>
        </r>
        <r>
          <rPr>
            <b/>
            <sz val="9"/>
            <color indexed="81"/>
            <rFont val="Tahoma"/>
            <family val="2"/>
          </rPr>
          <t xml:space="preserve">
</t>
        </r>
      </text>
    </comment>
    <comment ref="F41" authorId="1">
      <text>
        <r>
          <rPr>
            <sz val="8"/>
            <color indexed="81"/>
            <rFont val="Tahoma"/>
            <family val="2"/>
          </rPr>
          <t xml:space="preserve">
Taxa de sucesso = (N.º total de alunos que a nível nacional obtiveram classificação positiva)/(N.º total de alunos que a nível nacional realizaram a prova)</t>
        </r>
      </text>
    </comment>
    <comment ref="G41" authorId="0">
      <text>
        <r>
          <rPr>
            <sz val="9"/>
            <color indexed="81"/>
            <rFont val="Tahoma"/>
            <family val="2"/>
          </rPr>
          <t xml:space="preserve">
Distância da taxa de sucesso para o valor nacional  = (Taxa de sucesso no agrup.) - (Taxa de sucesso a nível nacional)</t>
        </r>
      </text>
    </comment>
    <comment ref="H41" authorId="0">
      <text>
        <r>
          <rPr>
            <sz val="9"/>
            <color indexed="81"/>
            <rFont val="Tahoma"/>
            <family val="2"/>
          </rPr>
          <t xml:space="preserve">
Classificação média = média(classificação alcançada por cada aluno)</t>
        </r>
      </text>
    </comment>
    <comment ref="I41" authorId="1">
      <text>
        <r>
          <rPr>
            <sz val="8"/>
            <color indexed="81"/>
            <rFont val="Tahoma"/>
            <family val="2"/>
          </rPr>
          <t xml:space="preserve">
Classificação média: Calcula-se como no caso do agrupamento utilizando o n.º total de alunos que a nível nacional realizaram a prova
</t>
        </r>
      </text>
    </comment>
    <comment ref="J41" authorId="0">
      <text>
        <r>
          <rPr>
            <sz val="9"/>
            <color indexed="81"/>
            <rFont val="Tahoma"/>
            <family val="2"/>
          </rPr>
          <t xml:space="preserve">
Distância da classificação média para o valor nacional  = (Class. média no agrup. ) - (Class. média a nível nacional)</t>
        </r>
      </text>
    </comment>
    <comment ref="F42" authorId="0">
      <text>
        <r>
          <rPr>
            <sz val="9"/>
            <color indexed="81"/>
            <rFont val="Tahoma"/>
            <family val="2"/>
          </rPr>
          <t xml:space="preserve">
Valor a ser fornecido pela DGE</t>
        </r>
      </text>
    </comment>
    <comment ref="I42" authorId="0">
      <text>
        <r>
          <rPr>
            <sz val="9"/>
            <color indexed="81"/>
            <rFont val="Tahoma"/>
            <family val="2"/>
          </rPr>
          <t xml:space="preserve">
Valor a ser fornecido pela DGE</t>
        </r>
      </text>
    </comment>
    <comment ref="F44" authorId="1">
      <text>
        <r>
          <rPr>
            <sz val="8"/>
            <color indexed="81"/>
            <rFont val="Tahoma"/>
            <family val="2"/>
          </rPr>
          <t xml:space="preserve">
Média dos últimos 4 anos letivos</t>
        </r>
      </text>
    </comment>
    <comment ref="H44" authorId="1">
      <text>
        <r>
          <rPr>
            <sz val="8"/>
            <color indexed="81"/>
            <rFont val="Tahoma"/>
            <family val="2"/>
          </rPr>
          <t xml:space="preserve">
a alcançar em 2015/16</t>
        </r>
      </text>
    </comment>
    <comment ref="E54" authorId="0">
      <text>
        <r>
          <rPr>
            <sz val="9"/>
            <color indexed="81"/>
            <rFont val="Tahoma"/>
            <family val="2"/>
          </rPr>
          <t xml:space="preserve">
Taxa de insucesso escolar = (N.º total de alunos retidos) / (N.º total de alunos inscritos no 1.º ciclo do EB Regular)</t>
        </r>
      </text>
    </comment>
    <comment ref="H54" authorId="0">
      <text>
        <r>
          <rPr>
            <sz val="9"/>
            <color indexed="81"/>
            <rFont val="Tahoma"/>
            <family val="2"/>
          </rPr>
          <t xml:space="preserve">
Percentagem de alunos com class. positiva a todas as disciplinas = (N.º de alunos com classificação positiva a todas as disciplinas) / (N.º total de alunos avaliados no final do 3.º período)
</t>
        </r>
      </text>
    </comment>
    <comment ref="F57" authorId="2">
      <text>
        <r>
          <rPr>
            <sz val="9"/>
            <color indexed="81"/>
            <rFont val="Tahoma"/>
            <family val="2"/>
          </rPr>
          <t xml:space="preserve">
Média dos últimos 4 anos letivos</t>
        </r>
      </text>
    </comment>
    <comment ref="H57" authorId="1">
      <text>
        <r>
          <rPr>
            <sz val="8"/>
            <color indexed="81"/>
            <rFont val="Tahoma"/>
            <family val="2"/>
          </rPr>
          <t xml:space="preserve">
a alcançar em 2015/16</t>
        </r>
      </text>
    </comment>
    <comment ref="E63" authorId="0">
      <text>
        <r>
          <rPr>
            <sz val="9"/>
            <color indexed="81"/>
            <rFont val="Tahoma"/>
            <family val="2"/>
          </rPr>
          <t xml:space="preserve">
Taxa de insucesso escolar = (N.º total de alunos retidos) / (N.º total de alunos inscritos no 2.º ciclo do EB Regular)</t>
        </r>
      </text>
    </comment>
    <comment ref="H63" authorId="0">
      <text>
        <r>
          <rPr>
            <sz val="9"/>
            <color indexed="81"/>
            <rFont val="Tahoma"/>
            <family val="2"/>
          </rPr>
          <t xml:space="preserve">
Percentagem de alunos com class. positiva a todas as disciplinas = (N.º de alunos com classificação positiva a todas as disciplinas) / (N.º total de alunos avaliados no final do 3.º período)
</t>
        </r>
      </text>
    </comment>
    <comment ref="F66" authorId="2">
      <text>
        <r>
          <rPr>
            <sz val="9"/>
            <color indexed="81"/>
            <rFont val="Tahoma"/>
            <family val="2"/>
          </rPr>
          <t xml:space="preserve">
Média dos últimos 4 anos letivos</t>
        </r>
      </text>
    </comment>
    <comment ref="H66" authorId="1">
      <text>
        <r>
          <rPr>
            <sz val="8"/>
            <color indexed="81"/>
            <rFont val="Tahoma"/>
            <family val="2"/>
          </rPr>
          <t xml:space="preserve">
a alcançar em 2015/16</t>
        </r>
      </text>
    </comment>
    <comment ref="E72" authorId="0">
      <text>
        <r>
          <rPr>
            <sz val="9"/>
            <color indexed="81"/>
            <rFont val="Tahoma"/>
            <family val="2"/>
          </rPr>
          <t xml:space="preserve">
Taxa de insucesso escolar = (N.º total de alunos retidos) / (N.º total de alunos inscritos no 3.º ciclo do EB Regular)</t>
        </r>
      </text>
    </comment>
    <comment ref="H72" authorId="0">
      <text>
        <r>
          <rPr>
            <sz val="9"/>
            <color indexed="81"/>
            <rFont val="Tahoma"/>
            <family val="2"/>
          </rPr>
          <t xml:space="preserve">
Percentagem de alunos com class. positiva a todas as disciplinas = (N.º de alunos com classificação positiva a todas as disciplinas) / (N.º total de alunos avaliados no final do 3.º período)
</t>
        </r>
      </text>
    </comment>
    <comment ref="F75" authorId="2">
      <text>
        <r>
          <rPr>
            <sz val="9"/>
            <color indexed="81"/>
            <rFont val="Tahoma"/>
            <family val="2"/>
          </rPr>
          <t xml:space="preserve">
Média dos últimos 4 anos letivos</t>
        </r>
      </text>
    </comment>
    <comment ref="H75" authorId="1">
      <text>
        <r>
          <rPr>
            <sz val="8"/>
            <color indexed="81"/>
            <rFont val="Tahoma"/>
            <family val="2"/>
          </rPr>
          <t xml:space="preserve">
a alcançar em 2015/16</t>
        </r>
      </text>
    </comment>
    <comment ref="E81" authorId="0">
      <text>
        <r>
          <rPr>
            <sz val="9"/>
            <color indexed="81"/>
            <rFont val="Tahoma"/>
            <family val="2"/>
          </rPr>
          <t xml:space="preserve">
Taxa de insucesso escolar = (N.º total de alunos retidos) / (N.º total de alunos inscritos no Ens. Secundário)</t>
        </r>
      </text>
    </comment>
    <comment ref="H81" authorId="0">
      <text>
        <r>
          <rPr>
            <sz val="9"/>
            <color indexed="81"/>
            <rFont val="Tahoma"/>
            <family val="2"/>
          </rPr>
          <t xml:space="preserve">
Percentagem de alunos com class. positiva a todas as disciplinas = (N.º de alunos com classificação positiva a todas as disciplinas) / (N.º total de alunos avaliados no final do 3.º período)
</t>
        </r>
      </text>
    </comment>
    <comment ref="F84" authorId="2">
      <text>
        <r>
          <rPr>
            <sz val="9"/>
            <color indexed="81"/>
            <rFont val="Tahoma"/>
            <family val="2"/>
          </rPr>
          <t xml:space="preserve">
Média dos últimos 4 anos letivos</t>
        </r>
      </text>
    </comment>
    <comment ref="H84" authorId="1">
      <text>
        <r>
          <rPr>
            <sz val="8"/>
            <color indexed="81"/>
            <rFont val="Tahoma"/>
            <family val="2"/>
          </rPr>
          <t xml:space="preserve">
a alcançar em 2015/16</t>
        </r>
      </text>
    </comment>
    <comment ref="H94" authorId="0">
      <text>
        <r>
          <rPr>
            <sz val="9"/>
            <color indexed="81"/>
            <rFont val="Tahoma"/>
            <family val="2"/>
          </rPr>
          <t xml:space="preserve">
TIPPE = IPPE / (N.º total de alunos inscritos)</t>
        </r>
      </text>
    </comment>
    <comment ref="G95" authorId="0">
      <text>
        <r>
          <rPr>
            <sz val="9"/>
            <color indexed="81"/>
            <rFont val="Tahoma"/>
            <family val="2"/>
          </rPr>
          <t xml:space="preserve">
IPPE = EF + AM + A</t>
        </r>
      </text>
    </comment>
    <comment ref="F98" authorId="1">
      <text>
        <r>
          <rPr>
            <sz val="8"/>
            <color indexed="81"/>
            <rFont val="Tahoma"/>
            <family val="2"/>
          </rPr>
          <t xml:space="preserve">
Média dos últimos 4 anos letivos</t>
        </r>
      </text>
    </comment>
    <comment ref="H98" authorId="1">
      <text>
        <r>
          <rPr>
            <sz val="8"/>
            <color indexed="81"/>
            <rFont val="Tahoma"/>
            <family val="2"/>
          </rPr>
          <t xml:space="preserve">
a alcançar em 2015/16</t>
        </r>
      </text>
    </comment>
    <comment ref="H103" authorId="0">
      <text>
        <r>
          <rPr>
            <sz val="9"/>
            <color indexed="81"/>
            <rFont val="Tahoma"/>
            <family val="2"/>
          </rPr>
          <t xml:space="preserve">
TIPPE = IPPE / (N.º total de alunos inscritos)</t>
        </r>
      </text>
    </comment>
    <comment ref="G104" authorId="0">
      <text>
        <r>
          <rPr>
            <sz val="9"/>
            <color indexed="81"/>
            <rFont val="Tahoma"/>
            <family val="2"/>
          </rPr>
          <t xml:space="preserve">
IPPE = EF + AM + A</t>
        </r>
      </text>
    </comment>
    <comment ref="F107" authorId="1">
      <text>
        <r>
          <rPr>
            <sz val="8"/>
            <color indexed="81"/>
            <rFont val="Tahoma"/>
            <family val="2"/>
          </rPr>
          <t xml:space="preserve">
Média dos últimos 4 anos letivos</t>
        </r>
      </text>
    </comment>
    <comment ref="H107" authorId="1">
      <text>
        <r>
          <rPr>
            <sz val="8"/>
            <color indexed="81"/>
            <rFont val="Tahoma"/>
            <family val="2"/>
          </rPr>
          <t xml:space="preserve">
a alcançar em 2015/16</t>
        </r>
      </text>
    </comment>
    <comment ref="H112" authorId="0">
      <text>
        <r>
          <rPr>
            <sz val="9"/>
            <color indexed="81"/>
            <rFont val="Tahoma"/>
            <family val="2"/>
          </rPr>
          <t xml:space="preserve">
TIPPE = IPPE / (N.º total de alunos inscritos)</t>
        </r>
      </text>
    </comment>
    <comment ref="G113" authorId="0">
      <text>
        <r>
          <rPr>
            <sz val="9"/>
            <color indexed="81"/>
            <rFont val="Tahoma"/>
            <family val="2"/>
          </rPr>
          <t xml:space="preserve">
IPPE = EF + AM + A</t>
        </r>
      </text>
    </comment>
    <comment ref="F116" authorId="1">
      <text>
        <r>
          <rPr>
            <sz val="8"/>
            <color indexed="81"/>
            <rFont val="Tahoma"/>
            <family val="2"/>
          </rPr>
          <t xml:space="preserve">
Média dos últimos 4 anos letivos</t>
        </r>
      </text>
    </comment>
    <comment ref="H116" authorId="1">
      <text>
        <r>
          <rPr>
            <sz val="8"/>
            <color indexed="81"/>
            <rFont val="Tahoma"/>
            <family val="2"/>
          </rPr>
          <t xml:space="preserve">
a alcançar em 2015/16</t>
        </r>
      </text>
    </comment>
    <comment ref="F124" authorId="0">
      <text>
        <r>
          <rPr>
            <sz val="9"/>
            <color indexed="81"/>
            <rFont val="Tahoma"/>
            <family val="2"/>
          </rPr>
          <t xml:space="preserve">
MD = MC + MDS</t>
        </r>
      </text>
    </comment>
    <comment ref="G124" authorId="0">
      <text>
        <r>
          <rPr>
            <sz val="9"/>
            <color indexed="81"/>
            <rFont val="Tahoma"/>
            <family val="2"/>
          </rPr>
          <t xml:space="preserve">
MDA = MD / (N.º total de alunos Inscritos)</t>
        </r>
      </text>
    </comment>
    <comment ref="F127" authorId="0">
      <text>
        <r>
          <rPr>
            <sz val="9"/>
            <color indexed="81"/>
            <rFont val="Tahoma"/>
            <family val="2"/>
          </rPr>
          <t xml:space="preserve">
Média dos últimos 4 anos letivos</t>
        </r>
      </text>
    </comment>
    <comment ref="H127" authorId="1">
      <text>
        <r>
          <rPr>
            <sz val="8"/>
            <color indexed="81"/>
            <rFont val="Tahoma"/>
            <family val="2"/>
          </rPr>
          <t xml:space="preserve">
a alcançar em 2015/16</t>
        </r>
      </text>
    </comment>
  </commentList>
</comments>
</file>

<file path=xl/sharedStrings.xml><?xml version="1.0" encoding="utf-8"?>
<sst xmlns="http://schemas.openxmlformats.org/spreadsheetml/2006/main" count="1160" uniqueCount="381">
  <si>
    <t>Ano de escolaridade</t>
  </si>
  <si>
    <t>5º ano</t>
  </si>
  <si>
    <t>6º ano</t>
  </si>
  <si>
    <t>7º ano</t>
  </si>
  <si>
    <t>8º ano</t>
  </si>
  <si>
    <t>9º ano</t>
  </si>
  <si>
    <t>1º ano</t>
  </si>
  <si>
    <t>2º ano</t>
  </si>
  <si>
    <t>3º ano</t>
  </si>
  <si>
    <t>4º ano</t>
  </si>
  <si>
    <t>Nº total de alunos avaliados</t>
  </si>
  <si>
    <t>Nome do Agrupamento/Escola Não Agrupada:</t>
  </si>
  <si>
    <t>1.</t>
  </si>
  <si>
    <t>3.</t>
  </si>
  <si>
    <t>4.</t>
  </si>
  <si>
    <t>5.</t>
  </si>
  <si>
    <t>6.</t>
  </si>
  <si>
    <t>Início</t>
  </si>
  <si>
    <t>Seguinte</t>
  </si>
  <si>
    <t>Anterior</t>
  </si>
  <si>
    <t>Questões:</t>
  </si>
  <si>
    <t>N.º</t>
  </si>
  <si>
    <t>%</t>
  </si>
  <si>
    <t>Matemática</t>
  </si>
  <si>
    <t>Faltas</t>
  </si>
  <si>
    <t>CEF</t>
  </si>
  <si>
    <t>PIEF</t>
  </si>
  <si>
    <t>Cursos Profissionais</t>
  </si>
  <si>
    <t>Cursos Científico-humanísticos</t>
  </si>
  <si>
    <t>Cursos Tecnológicos</t>
  </si>
  <si>
    <t>MDS</t>
  </si>
  <si>
    <t>Português</t>
  </si>
  <si>
    <t>Insucesso, Abandono e Absentismo</t>
  </si>
  <si>
    <t>Indisciplina</t>
  </si>
  <si>
    <t>4.     Indisciplina</t>
  </si>
  <si>
    <t>Níveis Positivos</t>
  </si>
  <si>
    <t>Total de Ocorrências</t>
  </si>
  <si>
    <t>Exame Nacional</t>
  </si>
  <si>
    <t>Total de Alunos Envolvidos em Ocorrências</t>
  </si>
  <si>
    <t>Ciclo de ensino:</t>
  </si>
  <si>
    <t>4.1.  N.º de Ocorrências, n.º de alunos envolvidos, MC e MDS</t>
  </si>
  <si>
    <t>Nome do(a) diretor(a) / presidente da CAP:</t>
  </si>
  <si>
    <t>Nome da escola sede do Agrupamento:</t>
  </si>
  <si>
    <t>Morada da escola sede do Agrupamento:</t>
  </si>
  <si>
    <t>N.º de telefone:</t>
  </si>
  <si>
    <t>Endereço de e-mail:</t>
  </si>
  <si>
    <t>Nome do(a) coordenador(a) TEIP:</t>
  </si>
  <si>
    <t>Atualização de dados</t>
  </si>
  <si>
    <t>Ano Letivo</t>
  </si>
  <si>
    <t>2.1</t>
  </si>
  <si>
    <t>2.2</t>
  </si>
  <si>
    <t>Níveis 5</t>
  </si>
  <si>
    <t>Níveis 4</t>
  </si>
  <si>
    <t>Níveis 3</t>
  </si>
  <si>
    <t>Níveis 2</t>
  </si>
  <si>
    <t>Níveis 1</t>
  </si>
  <si>
    <t>4.2.  Identifique o ciclo de ensino onde se verificou maior número de ocorrências disciplinares</t>
  </si>
  <si>
    <t>N.º total de medidas(*)</t>
  </si>
  <si>
    <t>Avaliação Interna - N.º de alunos que obtiveram classificação positiva a todas as disciplinas / áreas disciplinares</t>
  </si>
  <si>
    <t>2012/2013</t>
  </si>
  <si>
    <t>2012/13</t>
  </si>
  <si>
    <t>Domínio 1 -  Sucesso Escolar na Avaliação Externa</t>
  </si>
  <si>
    <t>Taxa de sucesso</t>
  </si>
  <si>
    <t>Ano letivo</t>
  </si>
  <si>
    <t>No Agrupamento</t>
  </si>
  <si>
    <t>A nível Nacional</t>
  </si>
  <si>
    <t>Diferença entre o valor alcançado no Agrupamento e a nível Nacional</t>
  </si>
  <si>
    <t>Valor de partida</t>
  </si>
  <si>
    <t>Submeta A</t>
  </si>
  <si>
    <t>Submeta B</t>
  </si>
  <si>
    <r>
      <t xml:space="preserve">N.º total de níveis </t>
    </r>
    <r>
      <rPr>
        <b/>
        <sz val="8"/>
        <color indexed="8"/>
        <rFont val="Calibri"/>
        <family val="2"/>
      </rPr>
      <t>(1)</t>
    </r>
  </si>
  <si>
    <r>
      <t xml:space="preserve">Classificação média </t>
    </r>
    <r>
      <rPr>
        <b/>
        <sz val="8"/>
        <color indexed="8"/>
        <rFont val="Calibri"/>
        <family val="2"/>
      </rPr>
      <t>(1)</t>
    </r>
  </si>
  <si>
    <t>(1)Considerar apenas os alunos inscritos na condição de internos e que realizaram a prova na 1.ª chamada</t>
  </si>
  <si>
    <r>
      <t xml:space="preserve">N.º total de </t>
    </r>
    <r>
      <rPr>
        <b/>
        <sz val="8"/>
        <color indexed="8"/>
        <rFont val="Calibri"/>
        <family val="2"/>
      </rPr>
      <t>(1)</t>
    </r>
  </si>
  <si>
    <t>Classificações positivas</t>
  </si>
  <si>
    <t>Classificações negativas</t>
  </si>
  <si>
    <t>(1)Considerar apenas os alunos inscritos na condição de internos e que realizaram a prova para aprovação</t>
  </si>
  <si>
    <t>Domínio 2 - Sucesso Escolar na Avaliação Interna</t>
  </si>
  <si>
    <t>1.º Ciclo do Ensino Básico</t>
  </si>
  <si>
    <r>
      <t xml:space="preserve">N.º total de alunos retidos </t>
    </r>
    <r>
      <rPr>
        <b/>
        <sz val="8"/>
        <color indexed="8"/>
        <rFont val="Calibri"/>
        <family val="2"/>
      </rPr>
      <t>(2)</t>
    </r>
  </si>
  <si>
    <t>Taxa de insucesso escolar</t>
  </si>
  <si>
    <r>
      <t>N.º total de alunos avaliados no final do 3.º período</t>
    </r>
    <r>
      <rPr>
        <b/>
        <sz val="8"/>
        <color indexed="8"/>
        <rFont val="Calibri"/>
        <family val="2"/>
      </rPr>
      <t>(3)</t>
    </r>
  </si>
  <si>
    <r>
      <t xml:space="preserve">N.º de alunos com classificação positiva a todas as disciplinas </t>
    </r>
    <r>
      <rPr>
        <b/>
        <sz val="8"/>
        <color indexed="8"/>
        <rFont val="Calibri"/>
        <family val="2"/>
      </rPr>
      <t>(3)</t>
    </r>
  </si>
  <si>
    <t>Percentagem de alunos com class. positiva a todas as disciplinas</t>
  </si>
  <si>
    <t>2.º Ciclo do Ensino Básico</t>
  </si>
  <si>
    <t>3.º Ciclo do Ensino Básico</t>
  </si>
  <si>
    <t>Ensino Secundário - Cursos Científico-humanísticos</t>
  </si>
  <si>
    <r>
      <t xml:space="preserve">N.º total de alunos inscritos </t>
    </r>
    <r>
      <rPr>
        <b/>
        <sz val="8"/>
        <color indexed="8"/>
        <rFont val="Calibri"/>
        <family val="2"/>
      </rPr>
      <t>(1)</t>
    </r>
  </si>
  <si>
    <t>Domínio 3 - Interrupção precoce do percurso escolar</t>
  </si>
  <si>
    <t>Taxa de interrupção precoce do percurso escolar (TIPPE)</t>
  </si>
  <si>
    <r>
      <t xml:space="preserve">Inscritos </t>
    </r>
    <r>
      <rPr>
        <b/>
        <sz val="8"/>
        <color indexed="8"/>
        <rFont val="Calibri"/>
        <family val="2"/>
      </rPr>
      <t>(1)</t>
    </r>
  </si>
  <si>
    <t>Retidos/ Excluídos por excesso de faltas (EF)</t>
  </si>
  <si>
    <t>Anulações de Matrícula (AM)</t>
  </si>
  <si>
    <t>Que abandonaram no decurso do ano (A)</t>
  </si>
  <si>
    <t>Que interromperam precocemente o percurso escolar (IPPE)</t>
  </si>
  <si>
    <t>Ensino Secundário</t>
  </si>
  <si>
    <t>Domínio 4 - Indisciplina</t>
  </si>
  <si>
    <r>
      <t>N.º total de alunos Inscritos</t>
    </r>
    <r>
      <rPr>
        <b/>
        <sz val="8"/>
        <color indexed="8"/>
        <rFont val="Calibri"/>
        <family val="2"/>
      </rPr>
      <t xml:space="preserve"> (1)</t>
    </r>
  </si>
  <si>
    <t>N.º total de Medidas Corretivas (MC)</t>
  </si>
  <si>
    <t>N.º total de Medidas Disciplinares Sancionatórias (MDS)</t>
  </si>
  <si>
    <t>N.º total Medidas Disciplinares (MD)</t>
  </si>
  <si>
    <t>Medidas disciplinares por aluno (MDA)</t>
  </si>
  <si>
    <t>N.º de Fax:</t>
  </si>
  <si>
    <t>Localidade:</t>
  </si>
  <si>
    <t>Código Postal:</t>
  </si>
  <si>
    <t>Nome do Agrupamento / Escola não agrupada:</t>
  </si>
  <si>
    <t>Nome da(s) unidade(s) orgânica(s) com que agregou:</t>
  </si>
  <si>
    <t>Caso o Agrupamento / Escola não agrupada TEIP tenha agregado com outras unidades orgânicas, indique:</t>
  </si>
  <si>
    <t>Código DGAE:</t>
  </si>
  <si>
    <t>(do agrupamento / escola não agrupada)</t>
  </si>
  <si>
    <t>Código GEPE:</t>
  </si>
  <si>
    <t>(da escola sede do agrupamento)</t>
  </si>
  <si>
    <t>Submetas contratualizadas</t>
  </si>
  <si>
    <t>Meta contratualizada</t>
  </si>
  <si>
    <t>Valor de chegada alcançado</t>
  </si>
  <si>
    <t>Cumprimento da submeta</t>
  </si>
  <si>
    <t>Para obter sucesso neste ciclo de ensino é necessário cumprir as submetas A ou B</t>
  </si>
  <si>
    <t>Cumprimento da meta</t>
  </si>
  <si>
    <t/>
  </si>
  <si>
    <t>Agrupamento de Escolas Maximinos</t>
  </si>
  <si>
    <t>3º Ciclo</t>
  </si>
  <si>
    <t>Observações</t>
  </si>
  <si>
    <t>Índice</t>
  </si>
  <si>
    <t>Código GEPE</t>
  </si>
  <si>
    <t>Cursos Vocacionais</t>
  </si>
  <si>
    <t>2013/2014</t>
  </si>
  <si>
    <t>1.2. 2.º Ciclo do Ensino Básico</t>
  </si>
  <si>
    <t>1.3. 3.º Ciclo do Ensino Básico</t>
  </si>
  <si>
    <t>1.4. Ensino Secundário</t>
  </si>
  <si>
    <t>2013/14</t>
  </si>
  <si>
    <r>
      <t xml:space="preserve">3.     Avaliação Externa </t>
    </r>
    <r>
      <rPr>
        <b/>
        <sz val="9"/>
        <rFont val="Arial"/>
        <family val="2"/>
      </rPr>
      <t>(considerar apenas os resultados da 1.ª chamada dos alunos que realizaram as provas/exames na qualidade de internos e para aprovação)</t>
    </r>
  </si>
  <si>
    <t>Negativas</t>
  </si>
  <si>
    <t>Positivas</t>
  </si>
  <si>
    <t>% de alunos envolvidos em ocorrências</t>
  </si>
  <si>
    <t>N.º de ocorrências por aluno</t>
  </si>
  <si>
    <t>MD = MC + MDS</t>
  </si>
  <si>
    <t>% de MDS</t>
  </si>
  <si>
    <t>N.º de medidas disciplinares por aluno</t>
  </si>
  <si>
    <t>O valor de chegada deve ser maior ou igual a -5%</t>
  </si>
  <si>
    <t>O valor de chegada deve ser maior ou igual a -0,05</t>
  </si>
  <si>
    <t>Melhorar pelo menos 5 p.p. face ao histórico</t>
  </si>
  <si>
    <t>O valor de chegada deve ser maior ou igual a -0,25</t>
  </si>
  <si>
    <t>Melhorar pelo menos 0,5 face ao histórico</t>
  </si>
  <si>
    <t>Melhorar pelo menos 4 p.p. face ao histórico</t>
  </si>
  <si>
    <t>Melhorar pelo menos 25% face ao histórico</t>
  </si>
  <si>
    <t>O valor de chegada deve ser menor ou igual a 0,8%</t>
  </si>
  <si>
    <t>Custo por participante</t>
  </si>
  <si>
    <t>Público-alvo</t>
  </si>
  <si>
    <t>a)</t>
  </si>
  <si>
    <t>b)</t>
  </si>
  <si>
    <t>2012/13(**)</t>
  </si>
  <si>
    <r>
      <t xml:space="preserve">&gt; … após 31 de agosto de 2012 - considerar apenas os dados do </t>
    </r>
    <r>
      <rPr>
        <b/>
        <sz val="7"/>
        <rFont val="Arial"/>
        <family val="2"/>
      </rPr>
      <t>agrupamento / escola não agrupada</t>
    </r>
    <r>
      <rPr>
        <sz val="7"/>
        <rFont val="Arial"/>
        <family val="2"/>
      </rPr>
      <t xml:space="preserve"> que aderiu ao Programa </t>
    </r>
    <r>
      <rPr>
        <b/>
        <sz val="7"/>
        <rFont val="Arial"/>
        <family val="2"/>
      </rPr>
      <t>TEIP</t>
    </r>
    <r>
      <rPr>
        <sz val="7"/>
        <rFont val="Arial"/>
        <family val="2"/>
      </rPr>
      <t xml:space="preserve"> antes da agregação</t>
    </r>
  </si>
  <si>
    <r>
      <t xml:space="preserve">&gt; … até 31 de agosto de 2012 - considerar os </t>
    </r>
    <r>
      <rPr>
        <b/>
        <sz val="7"/>
        <rFont val="Arial"/>
        <family val="2"/>
      </rPr>
      <t>dados agregados</t>
    </r>
    <r>
      <rPr>
        <sz val="7"/>
        <rFont val="Arial"/>
        <family val="2"/>
      </rPr>
      <t xml:space="preserve"> de </t>
    </r>
    <r>
      <rPr>
        <b/>
        <sz val="7"/>
        <rFont val="Arial"/>
        <family val="2"/>
      </rPr>
      <t>todas as escolas</t>
    </r>
    <r>
      <rPr>
        <sz val="7"/>
        <rFont val="Arial"/>
        <family val="2"/>
      </rPr>
      <t xml:space="preserve"> que fazem parte do novo agrupamento</t>
    </r>
  </si>
  <si>
    <t>Devem inserir os dados quantitativos referentes ao último ano letivo, 2012/13, e confirmar os dos anos anteriores (em particular os referentes ao ano letivo 2011/12).</t>
  </si>
  <si>
    <t>(2) Considerar apenas as que constam da alínea b) e seguintes do ponto 2 do Artigo 26.º da Lei n.º 51/2012, de 5 de setembro - Estatuto do Aluno e Ética Escolar</t>
  </si>
  <si>
    <t>MC (1)</t>
  </si>
  <si>
    <r>
      <t>Nota 1 - Considerar os dados agregados de todas as escolas que compõem o atual agrupamento e</t>
    </r>
    <r>
      <rPr>
        <b/>
        <sz val="7"/>
        <color indexed="10"/>
        <rFont val="Arial"/>
        <family val="2"/>
      </rPr>
      <t xml:space="preserve"> confirmar os dos anos anteriores (em particular os referentes ao ano letivo 2012/13)</t>
    </r>
    <r>
      <rPr>
        <b/>
        <sz val="7"/>
        <rFont val="Arial"/>
        <family val="2"/>
      </rPr>
      <t>.</t>
    </r>
  </si>
  <si>
    <t>Nota 1 - Escolas que agregaram ...:</t>
  </si>
  <si>
    <t>Nota 2 - Escolas que aderiram ao Programa TEIP em data anterior ao início do ano letivo 2012/13</t>
  </si>
  <si>
    <t>Endereço de e-mail 1:</t>
  </si>
  <si>
    <t>Endereço de e-mail 2 (alternativo):</t>
  </si>
  <si>
    <t>Total de alunos inscritos (exceto os transferidos)</t>
  </si>
  <si>
    <t>Nome do(a) Presidente do Conselho Geral:</t>
  </si>
  <si>
    <t>2014/2015</t>
  </si>
  <si>
    <t>2014/15</t>
  </si>
  <si>
    <r>
      <t xml:space="preserve">Notas referentes aos dados de natureza quantitativa referentes ao ano letivo </t>
    </r>
    <r>
      <rPr>
        <b/>
        <sz val="8"/>
        <color indexed="10"/>
        <rFont val="Arial"/>
        <family val="2"/>
      </rPr>
      <t>2013/14</t>
    </r>
    <r>
      <rPr>
        <b/>
        <sz val="8"/>
        <rFont val="Arial"/>
        <family val="2"/>
      </rPr>
      <t xml:space="preserve"> - questões 1 a 4</t>
    </r>
  </si>
  <si>
    <r>
      <t xml:space="preserve">Notas referentes aos dados de natureza quantitativa referentes ao ano letivo </t>
    </r>
    <r>
      <rPr>
        <b/>
        <sz val="8"/>
        <color indexed="10"/>
        <rFont val="Arial"/>
        <family val="2"/>
      </rPr>
      <t>2012/13</t>
    </r>
    <r>
      <rPr>
        <b/>
        <sz val="8"/>
        <rFont val="Arial"/>
        <family val="2"/>
      </rPr>
      <t xml:space="preserve"> - questões 1 a 4</t>
    </r>
  </si>
  <si>
    <t>2013/14(**)</t>
  </si>
  <si>
    <t>2011/2012</t>
  </si>
  <si>
    <t>2011/12</t>
  </si>
  <si>
    <r>
      <rPr>
        <b/>
        <sz val="9"/>
        <rFont val="Arial"/>
        <family val="2"/>
      </rPr>
      <t>Alunos com níveis positivos</t>
    </r>
  </si>
  <si>
    <t>2011/12(**)</t>
  </si>
  <si>
    <t>Português - Prova 91</t>
  </si>
  <si>
    <t>Matemática - Prova 92</t>
  </si>
  <si>
    <t>Português 
Prova 239/639</t>
  </si>
  <si>
    <t>Matemática A 
 Prova 635</t>
  </si>
  <si>
    <t>História A 
Prova 623</t>
  </si>
  <si>
    <t>Desenho A 
Prova 706</t>
  </si>
  <si>
    <t>Entidade dinamizadora</t>
  </si>
  <si>
    <t>Avaliação externa</t>
  </si>
  <si>
    <t>Braga</t>
  </si>
  <si>
    <t>253616546</t>
  </si>
  <si>
    <t>253606545</t>
  </si>
  <si>
    <t>Escola Secundária de Maximinos</t>
  </si>
  <si>
    <t>Av. Colégio dos Órfãos de S. Caetano, Maximinos</t>
  </si>
  <si>
    <t>4700-235</t>
  </si>
  <si>
    <t>António Domingos da Silva Pereira</t>
  </si>
  <si>
    <t>antoniopereira@esmax.pt</t>
  </si>
  <si>
    <t>Virgílio Rego da Silva</t>
  </si>
  <si>
    <t>virgiliosilva@aemaximinos.net; vregosilva@gmail.com</t>
  </si>
  <si>
    <t>Carlos Manuel Araújo Gonçalves</t>
  </si>
  <si>
    <t>2.º Ciclo</t>
  </si>
  <si>
    <t>3.º Ciclo</t>
  </si>
  <si>
    <r>
      <t>1.</t>
    </r>
    <r>
      <rPr>
        <b/>
        <sz val="7"/>
        <rFont val="Arial"/>
        <family val="2"/>
      </rPr>
      <t xml:space="preserve">      </t>
    </r>
    <r>
      <rPr>
        <b/>
        <sz val="11"/>
        <rFont val="Arial"/>
        <family val="2"/>
      </rPr>
      <t>Insucesso, Abandono e Absentismo</t>
    </r>
  </si>
  <si>
    <t>Matemática A - 12.º Ano (Prova 635)</t>
  </si>
  <si>
    <t>Valor de chegada previsto</t>
  </si>
  <si>
    <t>O valor de chegada deve ser menor ou igual a 7,5%</t>
  </si>
  <si>
    <r>
      <rPr>
        <b/>
        <sz val="8"/>
        <rFont val="Arial"/>
        <family val="2"/>
      </rPr>
      <t>Nota:</t>
    </r>
    <r>
      <rPr>
        <sz val="8"/>
        <rFont val="Arial"/>
        <family val="2"/>
      </rPr>
      <t xml:space="preserve"> Os dados são globais (</t>
    </r>
    <r>
      <rPr>
        <b/>
        <sz val="8"/>
        <rFont val="Arial"/>
        <family val="2"/>
      </rPr>
      <t>por favor</t>
    </r>
    <r>
      <rPr>
        <sz val="8"/>
        <rFont val="Arial"/>
        <family val="2"/>
      </rPr>
      <t xml:space="preserve"> </t>
    </r>
    <r>
      <rPr>
        <b/>
        <sz val="8"/>
        <rFont val="Arial"/>
        <family val="2"/>
      </rPr>
      <t>não proceda à discriminação por estabelecimento de ensino</t>
    </r>
    <r>
      <rPr>
        <sz val="8"/>
        <rFont val="Arial"/>
        <family val="2"/>
      </rPr>
      <t>) estão agrupados por ciclo e por curso/modalidade</t>
    </r>
  </si>
  <si>
    <t>Por favor corrigir e/ou adicionar dados em falta relativos a anos letivos anteriores.</t>
  </si>
  <si>
    <r>
      <rPr>
        <b/>
        <sz val="8"/>
        <rFont val="Arial"/>
        <family val="2"/>
      </rPr>
      <t>(*) ATENÇÃO</t>
    </r>
    <r>
      <rPr>
        <sz val="8"/>
        <rFont val="Arial"/>
        <family val="2"/>
      </rPr>
      <t xml:space="preserve">: Pretende-se recolher o n.º de medidas e não o n.º de alunos alvo dessas medidas
</t>
    </r>
    <r>
      <rPr>
        <b/>
        <sz val="8"/>
        <rFont val="Arial"/>
        <family val="2"/>
      </rPr>
      <t>(**)</t>
    </r>
    <r>
      <rPr>
        <sz val="8"/>
        <rFont val="Arial"/>
        <family val="2"/>
      </rPr>
      <t xml:space="preserve"> De acordo com os dados que constam no relatório final TEIP de 2013/14
</t>
    </r>
    <r>
      <rPr>
        <b/>
        <sz val="8"/>
        <rFont val="Arial"/>
        <family val="2"/>
      </rPr>
      <t>(1)</t>
    </r>
    <r>
      <rPr>
        <sz val="8"/>
        <rFont val="Arial"/>
        <family val="2"/>
      </rPr>
      <t xml:space="preserve"> Contabilizar todos os alunos inscritos (excepto os transferidos) em todos os ciclos, 1.º, 2.º e 3.º ciclos do ensino básico e ensino secundário. Ficam excluídas as crianças que frequentam a educação pré-escolar e os jovens e adultos que frequentam o ensino de adultos (EFA, ensino recorrente e módulos capitalizáveis).
</t>
    </r>
    <r>
      <rPr>
        <b/>
        <sz val="8"/>
        <rFont val="Arial"/>
        <family val="2"/>
      </rPr>
      <t>(2)</t>
    </r>
    <r>
      <rPr>
        <sz val="8"/>
        <rFont val="Arial"/>
        <family val="2"/>
      </rPr>
      <t xml:space="preserve"> Considerar apenas as que constam da alínea b) e seguintes do ponto 2 do Artigo 26.º da Lei n.º 51/2012, de 5 de setembro - Estatuto do Aluno e Ética Escolar</t>
    </r>
  </si>
  <si>
    <t>Plano de melhoria para 2015/16</t>
  </si>
  <si>
    <t>2015/2016</t>
  </si>
  <si>
    <t>Avaliação Interna a Português e Matemática</t>
  </si>
  <si>
    <t>2015/16</t>
  </si>
  <si>
    <t>2015 / 16</t>
  </si>
  <si>
    <t>Em 2015/16, a classificação alcançada no Domínio 4 foi:</t>
  </si>
  <si>
    <t>1 ano</t>
  </si>
  <si>
    <t xml:space="preserve">2 ou mais anos </t>
  </si>
  <si>
    <t xml:space="preserve">Total </t>
  </si>
  <si>
    <t>Número de alunos inscritos pela 1.ª vez no 1.º ano</t>
  </si>
  <si>
    <t>PCA</t>
  </si>
  <si>
    <r>
      <t>2011/2012</t>
    </r>
    <r>
      <rPr>
        <b/>
        <vertAlign val="superscript"/>
        <sz val="9"/>
        <rFont val="Arial"/>
        <family val="2"/>
      </rPr>
      <t>2</t>
    </r>
  </si>
  <si>
    <r>
      <t>2012/2013</t>
    </r>
    <r>
      <rPr>
        <b/>
        <vertAlign val="superscript"/>
        <sz val="9"/>
        <rFont val="Arial"/>
        <family val="2"/>
      </rPr>
      <t>2</t>
    </r>
  </si>
  <si>
    <r>
      <t>2013/2014</t>
    </r>
    <r>
      <rPr>
        <b/>
        <vertAlign val="superscript"/>
        <sz val="9"/>
        <rFont val="Arial"/>
        <family val="2"/>
      </rPr>
      <t>2</t>
    </r>
  </si>
  <si>
    <r>
      <t>2014/2015</t>
    </r>
    <r>
      <rPr>
        <b/>
        <vertAlign val="superscript"/>
        <sz val="9"/>
        <rFont val="Arial"/>
        <family val="2"/>
      </rPr>
      <t>2</t>
    </r>
  </si>
  <si>
    <t>Ensino Básico Geral</t>
  </si>
  <si>
    <r>
      <t>Português</t>
    </r>
    <r>
      <rPr>
        <b/>
        <vertAlign val="superscript"/>
        <sz val="10"/>
        <rFont val="Arial"/>
        <family val="2"/>
      </rPr>
      <t>1</t>
    </r>
  </si>
  <si>
    <t>Por favor comente, de forma resumida, os valores apresentados:</t>
  </si>
  <si>
    <r>
      <t>10º ano</t>
    </r>
    <r>
      <rPr>
        <b/>
        <vertAlign val="superscript"/>
        <sz val="10"/>
        <rFont val="Arial"/>
        <family val="2"/>
      </rPr>
      <t>3</t>
    </r>
  </si>
  <si>
    <r>
      <t>11º ano</t>
    </r>
    <r>
      <rPr>
        <b/>
        <vertAlign val="superscript"/>
        <sz val="10"/>
        <rFont val="Arial"/>
        <family val="2"/>
      </rPr>
      <t>3</t>
    </r>
  </si>
  <si>
    <r>
      <t>12º ano</t>
    </r>
    <r>
      <rPr>
        <b/>
        <vertAlign val="superscript"/>
        <sz val="10"/>
        <rFont val="Arial"/>
        <family val="2"/>
      </rPr>
      <t>3</t>
    </r>
  </si>
  <si>
    <r>
      <t xml:space="preserve">Nº total de alunos avaliados </t>
    </r>
    <r>
      <rPr>
        <b/>
        <vertAlign val="superscript"/>
        <sz val="10"/>
        <rFont val="Arial"/>
        <family val="2"/>
      </rPr>
      <t>4</t>
    </r>
    <r>
      <rPr>
        <sz val="9"/>
        <rFont val="Arial"/>
        <family val="2"/>
      </rPr>
      <t xml:space="preserve"> </t>
    </r>
  </si>
  <si>
    <r>
      <t xml:space="preserve">10º ano </t>
    </r>
    <r>
      <rPr>
        <b/>
        <vertAlign val="superscript"/>
        <sz val="10"/>
        <rFont val="Arial"/>
        <family val="2"/>
      </rPr>
      <t>5</t>
    </r>
  </si>
  <si>
    <r>
      <t xml:space="preserve">11º ano </t>
    </r>
    <r>
      <rPr>
        <b/>
        <vertAlign val="superscript"/>
        <sz val="10"/>
        <rFont val="Arial"/>
        <family val="2"/>
      </rPr>
      <t>5</t>
    </r>
  </si>
  <si>
    <r>
      <t xml:space="preserve">12º ano </t>
    </r>
    <r>
      <rPr>
        <b/>
        <vertAlign val="superscript"/>
        <sz val="10"/>
        <rFont val="Arial"/>
        <family val="2"/>
      </rPr>
      <t>5</t>
    </r>
  </si>
  <si>
    <t>A1</t>
  </si>
  <si>
    <t>A2</t>
  </si>
  <si>
    <t>B1</t>
  </si>
  <si>
    <t xml:space="preserve">Avaliados </t>
  </si>
  <si>
    <t>2.1 - Avaliação Interna - Português e Matemática</t>
  </si>
  <si>
    <t>2.2 - Avaliação Interna - Português Língua Não Materna</t>
  </si>
  <si>
    <t>Em 2015/16, a classificação alcançada no Domínio 1 foi:</t>
  </si>
  <si>
    <t>Em 2015/16, a classificação alcançada no Domínio 2 foi:</t>
  </si>
  <si>
    <t>Em 2015/16, a classificação alcançada no Domínio 3 foi:</t>
  </si>
  <si>
    <t>Total</t>
  </si>
  <si>
    <t xml:space="preserve">Domínio A – Gestão de Sala de aula </t>
  </si>
  <si>
    <r>
      <rPr>
        <b/>
        <sz val="8"/>
        <rFont val="Calibri"/>
        <family val="2"/>
      </rPr>
      <t>Designação / Descrição da Ação</t>
    </r>
    <r>
      <rPr>
        <b/>
        <sz val="11"/>
        <rFont val="Calibri"/>
        <family val="2"/>
      </rPr>
      <t xml:space="preserve">
</t>
    </r>
    <r>
      <rPr>
        <b/>
        <sz val="6"/>
        <rFont val="Calibri"/>
        <family val="2"/>
      </rPr>
      <t>(máximo de 200 carateres)</t>
    </r>
  </si>
  <si>
    <t>Modalidade
(por favor, responda a ambas as alíneas)</t>
  </si>
  <si>
    <t>Custo por participante (em €)</t>
  </si>
  <si>
    <t>Data de início</t>
  </si>
  <si>
    <t>N.º de sessões previstas</t>
  </si>
  <si>
    <t>N.º total de horas previstas</t>
  </si>
  <si>
    <t>N.º de participantes da UO</t>
  </si>
  <si>
    <r>
      <t xml:space="preserve">Grupo(s) de recrutamento
</t>
    </r>
    <r>
      <rPr>
        <b/>
        <sz val="6"/>
        <rFont val="Calibri"/>
        <family val="2"/>
      </rPr>
      <t>(caso se aplique, separar os diferentes grupos por ponto-e-vírgula)</t>
    </r>
  </si>
  <si>
    <t>Que uso(s) preveem que os participantes deem aos conhecimentos adquiridos e práticas experienciadas no decurso da ação?</t>
  </si>
  <si>
    <t>Como e quando preveem monitorizar / avaliar o uso dado pelos participantes aos conhecimentos adquiridos e práticas experienciadas no decurso da ação?</t>
  </si>
  <si>
    <t>Domínio B – Articulação e Supervisão pedagógica</t>
  </si>
  <si>
    <t>Domínio C – Monitorização e Avaliação</t>
  </si>
  <si>
    <t>Domínio D – Metodologias Mais Sucesso</t>
  </si>
  <si>
    <t>6.Quais as ações de capacitação que estão a prever desenvolver no decurso do ano letivo 2016/17?</t>
  </si>
  <si>
    <t>PERITO EXTERNO</t>
  </si>
  <si>
    <t>2016/ 2017</t>
  </si>
  <si>
    <t xml:space="preserve">1.Em 2016/17 pretendem manter o mesmo perito/a externo/a? </t>
  </si>
  <si>
    <t>b) da promoção da reflexão em torno das práticas adotadas para prevenir a indisciplina, a retenção e o abandono?</t>
  </si>
  <si>
    <t>Plano de ação para 2016 / 17</t>
  </si>
  <si>
    <r>
      <t>Nº total de alunos avaliados</t>
    </r>
    <r>
      <rPr>
        <vertAlign val="superscript"/>
        <sz val="9"/>
        <rFont val="Arial"/>
        <family val="2"/>
      </rPr>
      <t xml:space="preserve"> 1</t>
    </r>
  </si>
  <si>
    <t>PCA (turma de transição do 1.º para o 2.º ciclo)</t>
  </si>
  <si>
    <r>
      <t>Número de alunos</t>
    </r>
    <r>
      <rPr>
        <b/>
        <vertAlign val="superscript"/>
        <sz val="10"/>
        <rFont val="Arial"/>
        <family val="2"/>
      </rPr>
      <t>1</t>
    </r>
  </si>
  <si>
    <r>
      <t>Inscritos</t>
    </r>
    <r>
      <rPr>
        <b/>
        <vertAlign val="superscript"/>
        <sz val="10"/>
        <rFont val="Arial"/>
        <family val="2"/>
      </rPr>
      <t>3</t>
    </r>
    <r>
      <rPr>
        <b/>
        <sz val="8"/>
        <rFont val="Arial"/>
        <family val="2"/>
      </rPr>
      <t xml:space="preserve">
</t>
    </r>
    <r>
      <rPr>
        <b/>
        <sz val="6"/>
        <rFont val="Arial"/>
        <family val="2"/>
      </rPr>
      <t>(exceto os transferidos)</t>
    </r>
  </si>
  <si>
    <r>
      <t>Retidos por Insucesso</t>
    </r>
    <r>
      <rPr>
        <b/>
        <vertAlign val="superscript"/>
        <sz val="10"/>
        <rFont val="Arial"/>
        <family val="2"/>
      </rPr>
      <t>4</t>
    </r>
  </si>
  <si>
    <r>
      <t>Absentismo</t>
    </r>
    <r>
      <rPr>
        <b/>
        <vertAlign val="superscript"/>
        <sz val="10"/>
        <rFont val="Arial"/>
        <family val="2"/>
      </rPr>
      <t>6</t>
    </r>
  </si>
  <si>
    <t>1.1.  Alunos inscritos pela 1.ª vez no 1.º ano</t>
  </si>
  <si>
    <t>… estrangeiros</t>
  </si>
  <si>
    <t>… de forma condicional</t>
  </si>
  <si>
    <t xml:space="preserve">… que no ano letivo anterior estiveram inscritos noutra entidade não pertencente ao agrupamento  </t>
  </si>
  <si>
    <t>Sem frequencia do pré-escolar</t>
  </si>
  <si>
    <t>Com frequencia do pré-escolar</t>
  </si>
  <si>
    <t>Número de alunos inscritos pela 1.ª vez no 1.º ano …</t>
  </si>
  <si>
    <r>
      <t>Outras situações</t>
    </r>
    <r>
      <rPr>
        <b/>
        <vertAlign val="superscript"/>
        <sz val="10"/>
        <rFont val="Arial"/>
        <family val="2"/>
      </rPr>
      <t>7</t>
    </r>
  </si>
  <si>
    <t>Atualização de dados - Por favor, preencher apenas os campos que carecem de alteração.</t>
  </si>
  <si>
    <t>1.2. 1.º Ciclo do Ensino Básico</t>
  </si>
  <si>
    <r>
      <t>Risco de Abandono</t>
    </r>
    <r>
      <rPr>
        <b/>
        <vertAlign val="superscript"/>
        <sz val="10"/>
        <rFont val="Arial"/>
        <family val="2"/>
      </rPr>
      <t>5</t>
    </r>
  </si>
  <si>
    <t>Total 2015/2016</t>
  </si>
  <si>
    <t>C1</t>
  </si>
  <si>
    <t>B2</t>
  </si>
  <si>
    <t>Que alcançaram classificação positiva no final do ano letivo</t>
  </si>
  <si>
    <t>Alunos de PLNM</t>
  </si>
  <si>
    <t>Que mudaram de nível de proficiência até final do ano letivo</t>
  </si>
  <si>
    <r>
      <t>2.3</t>
    </r>
    <r>
      <rPr>
        <b/>
        <sz val="7"/>
        <rFont val="Arial"/>
        <family val="2"/>
      </rPr>
      <t xml:space="preserve">      </t>
    </r>
    <r>
      <rPr>
        <b/>
        <sz val="11"/>
        <rFont val="Arial"/>
        <family val="2"/>
      </rPr>
      <t>Avaliação Interna - N.º de alunos que obtiveram classificação positiva a todas as disciplinas / áreas disciplinares</t>
    </r>
  </si>
  <si>
    <t>Inscritos (exceto os transferidos)</t>
  </si>
  <si>
    <r>
      <t>Níveis positivos</t>
    </r>
    <r>
      <rPr>
        <vertAlign val="superscript"/>
        <sz val="10"/>
        <rFont val="Arial"/>
        <family val="2"/>
      </rPr>
      <t xml:space="preserve"> 2</t>
    </r>
  </si>
  <si>
    <t>Alunos com classificação positiva a todas as disciplinas / áreas disciplinares</t>
  </si>
  <si>
    <r>
      <rPr>
        <b/>
        <vertAlign val="superscript"/>
        <sz val="10"/>
        <rFont val="Arial"/>
        <family val="2"/>
      </rPr>
      <t>1</t>
    </r>
    <r>
      <rPr>
        <b/>
        <sz val="8"/>
        <rFont val="Arial"/>
        <family val="2"/>
      </rPr>
      <t xml:space="preserve"> </t>
    </r>
    <r>
      <rPr>
        <sz val="8"/>
        <rFont val="Arial"/>
        <family val="2"/>
      </rPr>
      <t xml:space="preserve">Não considerar os alunos de PLNM 
</t>
    </r>
    <r>
      <rPr>
        <b/>
        <vertAlign val="superscript"/>
        <sz val="10"/>
        <rFont val="Arial"/>
        <family val="2"/>
      </rPr>
      <t xml:space="preserve">2 </t>
    </r>
    <r>
      <rPr>
        <sz val="8"/>
        <rFont val="Arial"/>
        <family val="2"/>
      </rPr>
      <t xml:space="preserve">Considerar os alunos dos PCA e com NEE 
</t>
    </r>
    <r>
      <rPr>
        <b/>
        <vertAlign val="superscript"/>
        <sz val="10"/>
        <rFont val="Arial"/>
        <family val="2"/>
      </rPr>
      <t>3</t>
    </r>
    <r>
      <rPr>
        <sz val="8"/>
        <rFont val="Arial"/>
        <family val="2"/>
      </rPr>
      <t xml:space="preserve"> Considerar todos os alunos do Ensino Secundário, Cursos Científico-Humanísticos, inscritos para progressão / aprovação a Português e a Matemática A</t>
    </r>
  </si>
  <si>
    <t xml:space="preserve">Nível de proficiência linguística </t>
  </si>
  <si>
    <r>
      <t xml:space="preserve">Nº total de alunos avaliados </t>
    </r>
    <r>
      <rPr>
        <vertAlign val="superscript"/>
        <sz val="10"/>
        <rFont val="Arial"/>
        <family val="2"/>
      </rPr>
      <t>4</t>
    </r>
    <r>
      <rPr>
        <sz val="9"/>
        <rFont val="Arial"/>
        <family val="2"/>
      </rPr>
      <t xml:space="preserve"> </t>
    </r>
  </si>
  <si>
    <r>
      <t xml:space="preserve">Resultados das </t>
    </r>
    <r>
      <rPr>
        <b/>
        <u/>
        <sz val="11"/>
        <rFont val="Arial"/>
        <family val="2"/>
      </rPr>
      <t>avaliações internas no 3.º período</t>
    </r>
    <r>
      <rPr>
        <b/>
        <sz val="11"/>
        <rFont val="Arial"/>
        <family val="2"/>
      </rPr>
      <t xml:space="preserve"> do ano letivo de 2015/16 (nos 9.º e 12.º anos de escolaridade, por favor, </t>
    </r>
    <r>
      <rPr>
        <b/>
        <sz val="14"/>
        <rFont val="Arial"/>
        <family val="2"/>
      </rPr>
      <t>não</t>
    </r>
    <r>
      <rPr>
        <b/>
        <sz val="11"/>
        <rFont val="Arial"/>
        <family val="2"/>
      </rPr>
      <t xml:space="preserve"> incluir os resultados das provas finais e dos exames nacionais)</t>
    </r>
  </si>
  <si>
    <r>
      <t xml:space="preserve">Resultados das </t>
    </r>
    <r>
      <rPr>
        <b/>
        <u/>
        <sz val="11"/>
        <rFont val="Arial"/>
        <family val="2"/>
      </rPr>
      <t>avaliações internas no 3º período</t>
    </r>
    <r>
      <rPr>
        <b/>
        <sz val="11"/>
        <rFont val="Arial"/>
        <family val="2"/>
      </rPr>
      <t xml:space="preserve"> do ano letivo de 2015/16 (nos 9.º e 12.º anos de escolaridade, por favor, </t>
    </r>
    <r>
      <rPr>
        <b/>
        <sz val="14"/>
        <rFont val="Arial"/>
        <family val="2"/>
      </rPr>
      <t xml:space="preserve">não </t>
    </r>
    <r>
      <rPr>
        <b/>
        <sz val="11"/>
        <rFont val="Arial"/>
        <family val="2"/>
      </rPr>
      <t>incluir os resultados das provas finais e dos exames nacionais)</t>
    </r>
  </si>
  <si>
    <r>
      <t xml:space="preserve">Resultados das </t>
    </r>
    <r>
      <rPr>
        <b/>
        <u/>
        <sz val="11"/>
        <rFont val="Arial"/>
        <family val="2"/>
      </rPr>
      <t>avaliações internas no 3º período</t>
    </r>
    <r>
      <rPr>
        <b/>
        <sz val="11"/>
        <rFont val="Arial"/>
        <family val="2"/>
      </rPr>
      <t xml:space="preserve"> do ano letivo de 2015/16 (nos 9.º e 12.º anos de escolaridade, por favor, </t>
    </r>
    <r>
      <rPr>
        <b/>
        <sz val="14"/>
        <rFont val="Arial"/>
        <family val="2"/>
      </rPr>
      <t>não</t>
    </r>
    <r>
      <rPr>
        <b/>
        <sz val="11"/>
        <rFont val="Arial"/>
        <family val="2"/>
      </rPr>
      <t xml:space="preserve"> incluir os resultados das provas finais e dos exames nacionais)</t>
    </r>
  </si>
  <si>
    <t>3.2     Provas Finais - 9.º ano (considerar apenas os resultados da 1.ª chamada dos alunos que realizaram as provas/exames na qualidade de internos e para aprovação)</t>
  </si>
  <si>
    <t>3.3     Exames Nacionais - 12.º ano (considerar apenas os resultados da 1.ª chamada dos alunos que realizaram as provas/exames na qualidade de internos e para aprovação)</t>
  </si>
  <si>
    <t>6. Observações</t>
  </si>
  <si>
    <t>No ano letivo 2015/16 realizaram provas de aferição / provas finais no …</t>
  </si>
  <si>
    <t>2.º ano</t>
  </si>
  <si>
    <t>4.º ano</t>
  </si>
  <si>
    <t>5.º ano</t>
  </si>
  <si>
    <t>6.º ano</t>
  </si>
  <si>
    <t>8.º ano</t>
  </si>
  <si>
    <t>Caso tenha respondido negativamente a alguma das opções, por favor, apresente de forma sucinta as principais razões que levaram a essa decisão</t>
  </si>
  <si>
    <t>3.1     Provas de Aferição / Provas Finais internas</t>
  </si>
  <si>
    <t>Se respondeu negativamente, por favor, indique de forma resumida as principais razões subjacentes à vossa decisão.</t>
  </si>
  <si>
    <t>4- Como pretendem aferir o impacto da ação do/a perito/a externo/a nas dimensões intervencionadas?</t>
  </si>
  <si>
    <t>2- Que papel(eis) preveem que o/a perito/a externo/a venha a desempenhar ao nível:</t>
  </si>
  <si>
    <t>5.1  Grau de concretização das Metas Gerais no ano letivo 2015/16</t>
  </si>
  <si>
    <t>2.3</t>
  </si>
  <si>
    <t>Avaliação Interna a Português Língua Não Materna (PLNM)</t>
  </si>
  <si>
    <r>
      <rPr>
        <b/>
        <sz val="10"/>
        <color indexed="12"/>
        <rFont val="Arial"/>
        <family val="2"/>
      </rPr>
      <t xml:space="preserve">3.1 </t>
    </r>
    <r>
      <rPr>
        <u/>
        <sz val="10"/>
        <color indexed="12"/>
        <rFont val="Arial"/>
        <family val="2"/>
      </rPr>
      <t>Provas de Aferição / Provas Finais internas</t>
    </r>
  </si>
  <si>
    <r>
      <rPr>
        <b/>
        <sz val="10"/>
        <color indexed="12"/>
        <rFont val="Arial"/>
        <family val="2"/>
      </rPr>
      <t>3.3</t>
    </r>
    <r>
      <rPr>
        <sz val="10"/>
        <color indexed="12"/>
        <rFont val="Arial"/>
        <family val="2"/>
      </rPr>
      <t xml:space="preserve"> </t>
    </r>
    <r>
      <rPr>
        <u/>
        <sz val="10"/>
        <color indexed="12"/>
        <rFont val="Arial"/>
        <family val="2"/>
      </rPr>
      <t>Exames Nacionais - 12.º ano</t>
    </r>
  </si>
  <si>
    <t>Anexo I - Plano de Capacitação para 2016/17</t>
  </si>
  <si>
    <t>Anexo II - Plano de Ação do/a Perito/a Externo/a para 2016/17</t>
  </si>
  <si>
    <r>
      <t xml:space="preserve">Depois de preenchido, por favor  remeta este relatório, até ao dia </t>
    </r>
    <r>
      <rPr>
        <b/>
        <sz val="11"/>
        <color rgb="FFFF0000"/>
        <rFont val="Calibri"/>
        <family val="2"/>
      </rPr>
      <t>31 de julho de 2016</t>
    </r>
    <r>
      <rPr>
        <sz val="11"/>
        <rFont val="Calibri"/>
        <family val="2"/>
      </rPr>
      <t xml:space="preserve">, para a DGE através do mail  </t>
    </r>
    <r>
      <rPr>
        <b/>
        <sz val="11"/>
        <color theme="3"/>
        <rFont val="Calibri"/>
        <family val="2"/>
      </rPr>
      <t>epipse@dge.mec.pt</t>
    </r>
  </si>
  <si>
    <t>Por favor, não esquecer de corrigir e/ou adicionar dados em falta relativos a anos letivos anteriores.</t>
  </si>
  <si>
    <t>Relatório TEIP 2015/2016 - Parte I</t>
  </si>
  <si>
    <r>
      <t xml:space="preserve">N.º total de alunos inscritos no EB Regular </t>
    </r>
    <r>
      <rPr>
        <b/>
        <sz val="8"/>
        <color indexed="8"/>
        <rFont val="Calibri"/>
        <family val="2"/>
      </rPr>
      <t>(1)</t>
    </r>
  </si>
  <si>
    <r>
      <rPr>
        <sz val="10"/>
        <color indexed="8"/>
        <rFont val="Calibri"/>
        <family val="2"/>
      </rPr>
      <t>Prova 1:</t>
    </r>
    <r>
      <rPr>
        <sz val="10"/>
        <rFont val="Arial"/>
        <family val="2"/>
      </rPr>
      <t xml:space="preserve"> </t>
    </r>
    <r>
      <rPr>
        <b/>
        <sz val="12"/>
        <color indexed="8"/>
        <rFont val="Calibri"/>
        <family val="2"/>
      </rPr>
      <t>Português - 9.º Ano (Prova 91)</t>
    </r>
  </si>
  <si>
    <r>
      <rPr>
        <sz val="10"/>
        <color indexed="8"/>
        <rFont val="Calibri"/>
        <family val="2"/>
      </rPr>
      <t>Prova 2:</t>
    </r>
    <r>
      <rPr>
        <sz val="10"/>
        <rFont val="Arial"/>
        <family val="2"/>
      </rPr>
      <t xml:space="preserve"> </t>
    </r>
    <r>
      <rPr>
        <b/>
        <sz val="12"/>
        <color indexed="8"/>
        <rFont val="Calibri"/>
        <family val="2"/>
      </rPr>
      <t>Matemática  - 9.º Ano (Prova 92)</t>
    </r>
  </si>
  <si>
    <t>Prova 3:</t>
  </si>
  <si>
    <t>Prova 4:</t>
  </si>
  <si>
    <t>A Cassificação Final alcançada em 2015/16 foi:</t>
  </si>
  <si>
    <r>
      <rPr>
        <sz val="7"/>
        <rFont val="Calibri"/>
        <family val="2"/>
        <scheme val="minor"/>
      </rPr>
      <t>(1) Incluir os NEE e os PCA e excluir os transferidos e os PIEF; Não contabilizar os alunos que não são inseridos</t>
    </r>
    <r>
      <rPr>
        <sz val="7"/>
        <color rgb="FFFF0000"/>
        <rFont val="Calibri"/>
        <family val="2"/>
        <scheme val="minor"/>
      </rPr>
      <t xml:space="preserve"> </t>
    </r>
    <r>
      <rPr>
        <sz val="7"/>
        <color theme="1"/>
        <rFont val="Calibri"/>
        <family val="2"/>
        <scheme val="minor"/>
      </rPr>
      <t>como transferidos para efeitos de exportação de dados para a MISI</t>
    </r>
    <r>
      <rPr>
        <sz val="7"/>
        <color rgb="FFFF0000"/>
        <rFont val="Calibri"/>
        <family val="2"/>
        <scheme val="minor"/>
      </rPr>
      <t xml:space="preserve"> </t>
    </r>
    <r>
      <rPr>
        <sz val="7"/>
        <rFont val="Calibri"/>
        <family val="2"/>
        <scheme val="minor"/>
      </rPr>
      <t>mas, c</t>
    </r>
    <r>
      <rPr>
        <sz val="7"/>
        <color theme="1"/>
        <rFont val="Calibri"/>
        <family val="2"/>
        <scheme val="minor"/>
      </rPr>
      <t>omprovadamente, emigraram ou estão a frequentar cursos em escolas profissionais com equivalência ao ciclo de estudos em que estavam inscritos.</t>
    </r>
  </si>
  <si>
    <t>(2) Incluir os NEE e os PCA e excluir as retenções por excesso de faltas
(3) Incluir os NEE, os PCA e os PIEF</t>
  </si>
  <si>
    <t>(1) Incluir os NEE e os PCA e excluir os transferidos, os CEF, os Vocacionais e os PIEF; Não contabilizar os alunos que não são inseridos como transferidos para efeitos de exportação de dados para a MISI mas, comprovadamente, emigraram ou estão a frequentar cursos em escolas profissionais com equivalência ao ciclo de estudos em que estavam inscritos.</t>
  </si>
  <si>
    <t>(2) Incluir os NEE e os PCA e excluir as retenções por excesso de faltas
(3) Incluir os NEE, os PCA, os Vocacionais, os CEF e os PIEF</t>
  </si>
  <si>
    <t>(1) Considerar apenas os alunos inscritos em Cursos Científico-Humanísticos, incluindo os NEE; Não contabilizar os alunos que não são inseridos como transferidos para efeitos de exportação de dados para a MISI mas , comprovadamente, emigraram ou estão a frequentar cursos em escolas profissionais com equivalência ao ciclo de estudos em que estavam inscritos.</t>
  </si>
  <si>
    <t>(1) Excluíndo os transferidos, o pré-escolar, os cursos EFA e o Ensino Recorrente; Não contabilizar os alunos que não são inseridos como transferidos para efeitos de exportação de dados para a MISI mas, comprovadamente, emigraram ou estão a frequentar cursos em escolas profissionais com equivalência ao ciclo de estudos em que estavam inscritos.</t>
  </si>
  <si>
    <r>
      <t xml:space="preserve">N.º total de alunos </t>
    </r>
    <r>
      <rPr>
        <b/>
        <sz val="8"/>
        <color theme="1"/>
        <rFont val="Calibri"/>
        <family val="2"/>
        <scheme val="minor"/>
      </rPr>
      <t>(2)</t>
    </r>
  </si>
  <si>
    <r>
      <t xml:space="preserve">(1) Excluír os transferidos, os cursos EFA, o Ensino Recorrente e Módulos capitalizáveis; </t>
    </r>
    <r>
      <rPr>
        <sz val="7"/>
        <color indexed="8"/>
        <rFont val="Calibri"/>
        <family val="2"/>
      </rPr>
      <t xml:space="preserve">Não contabilizar os alunos que não são inseridos como transferidos para efeitos de exportação de dados para a MISI mas, comprovadamente, emigraram ou estão a frequentar cursos em escolas profissionais com equivalência ao ciclo de estudos em que estavam inscritos.
</t>
    </r>
    <r>
      <rPr>
        <b/>
        <sz val="7"/>
        <color indexed="8"/>
        <rFont val="Calibri"/>
        <family val="2"/>
      </rPr>
      <t>(2) Incluir os alunos que se encontram fora da escolaridade obrigatória</t>
    </r>
  </si>
  <si>
    <r>
      <rPr>
        <b/>
        <vertAlign val="superscript"/>
        <sz val="9"/>
        <rFont val="Arial"/>
        <family val="2"/>
      </rPr>
      <t>1</t>
    </r>
    <r>
      <rPr>
        <b/>
        <sz val="7"/>
        <rFont val="Arial"/>
        <family val="2"/>
      </rPr>
      <t xml:space="preserve"> Incluir todos os alunos, nomeadamente os alunos com NEE (abrangidos pelo DL n.º 3/2008)
</t>
    </r>
    <r>
      <rPr>
        <b/>
        <vertAlign val="superscript"/>
        <sz val="9"/>
        <rFont val="Arial"/>
        <family val="2"/>
      </rPr>
      <t>2</t>
    </r>
    <r>
      <rPr>
        <b/>
        <sz val="7"/>
        <rFont val="Arial"/>
        <family val="2"/>
      </rPr>
      <t xml:space="preserve"> Inclui alunos inscritos no PCA
</t>
    </r>
    <r>
      <rPr>
        <b/>
        <vertAlign val="superscript"/>
        <sz val="9"/>
        <rFont val="Arial"/>
        <family val="2"/>
      </rPr>
      <t>3</t>
    </r>
    <r>
      <rPr>
        <b/>
        <sz val="7"/>
        <rFont val="Arial"/>
        <family val="2"/>
      </rPr>
      <t xml:space="preserve"> Incluir todos os alunos inscritos excepto os transferidos para fora da UO
</t>
    </r>
    <r>
      <rPr>
        <b/>
        <vertAlign val="superscript"/>
        <sz val="9"/>
        <rFont val="Arial"/>
        <family val="2"/>
      </rPr>
      <t>4</t>
    </r>
    <r>
      <rPr>
        <b/>
        <sz val="7"/>
        <rFont val="Arial"/>
        <family val="2"/>
      </rPr>
      <t xml:space="preserve"> Não incluir os alunos retidos por excesso de faltas injustificadas
</t>
    </r>
    <r>
      <rPr>
        <b/>
        <vertAlign val="superscript"/>
        <sz val="9"/>
        <rFont val="Arial"/>
        <family val="2"/>
      </rPr>
      <t>5</t>
    </r>
    <r>
      <rPr>
        <b/>
        <sz val="7"/>
        <rFont val="Arial"/>
        <family val="2"/>
      </rPr>
      <t xml:space="preserve"> Considerar os alunos que ficaram retidos por excesso de faltas, anularam a matrícula, excluíram por excesso de faltas e os que, apesar de inscritos, por motivo desconhecido / não comprovado, nunca compareceram às aulas. I</t>
    </r>
    <r>
      <rPr>
        <b/>
        <u/>
        <sz val="7"/>
        <rFont val="Arial"/>
        <family val="2"/>
      </rPr>
      <t>ncluir na contabilização os alunos que se encontram fora da escolaridade obrigatória</t>
    </r>
    <r>
      <rPr>
        <b/>
        <sz val="7"/>
        <rFont val="Arial"/>
        <family val="2"/>
      </rPr>
      <t xml:space="preserve">
</t>
    </r>
    <r>
      <rPr>
        <b/>
        <vertAlign val="superscript"/>
        <sz val="9"/>
        <rFont val="Arial"/>
        <family val="2"/>
      </rPr>
      <t xml:space="preserve">6 </t>
    </r>
    <r>
      <rPr>
        <b/>
        <sz val="7"/>
        <rFont val="Arial"/>
        <family val="2"/>
      </rPr>
      <t xml:space="preserve">Considerar todos os alunos que ultrapassaram o limite legal de faltas injustificadas independentemente da situação final, ou seja, quer tenham transitado/concluído, quer tenham desistido ou ficado retidos
</t>
    </r>
    <r>
      <rPr>
        <b/>
        <vertAlign val="superscript"/>
        <sz val="9"/>
        <rFont val="Arial"/>
        <family val="2"/>
      </rPr>
      <t>7</t>
    </r>
    <r>
      <rPr>
        <b/>
        <sz val="7"/>
        <rFont val="Arial"/>
        <family val="2"/>
      </rPr>
      <t xml:space="preserve"> Não considerar ofertas destinadas a adultos</t>
    </r>
  </si>
  <si>
    <t>O valor de chegada deve ser menor ou igual a 0,10</t>
  </si>
  <si>
    <t>-</t>
  </si>
  <si>
    <t>Professores(as)</t>
  </si>
  <si>
    <t>Técnicos(as)</t>
  </si>
  <si>
    <t>Assistentes operacionais</t>
  </si>
  <si>
    <t>Professores(as) e Técnicos(as)</t>
  </si>
  <si>
    <t>Técnicos(as) e assistentes operacionais</t>
  </si>
  <si>
    <t>Professores(as) e Assistentes operacionais</t>
  </si>
  <si>
    <t>Professores(as), técnicos(as) e assistentes operacionais</t>
  </si>
  <si>
    <r>
      <t xml:space="preserve">5.1 Grau de concretização das Metas Gerais no ano letivo 2015/16 </t>
    </r>
    <r>
      <rPr>
        <u/>
        <sz val="10"/>
        <color rgb="FFC00000"/>
        <rFont val="Arial"/>
        <family val="2"/>
      </rPr>
      <t>(</t>
    </r>
    <r>
      <rPr>
        <b/>
        <u/>
        <sz val="10"/>
        <color rgb="FFC00000"/>
        <rFont val="Arial"/>
        <family val="2"/>
      </rPr>
      <t>ATENÇÃO: É necessário inserir / conferir os dados das células com fundo branco</t>
    </r>
    <r>
      <rPr>
        <u/>
        <sz val="10"/>
        <color rgb="FFC00000"/>
        <rFont val="Arial"/>
        <family val="2"/>
      </rPr>
      <t>)</t>
    </r>
  </si>
  <si>
    <r>
      <rPr>
        <b/>
        <sz val="10"/>
        <color indexed="12"/>
        <rFont val="Arial"/>
        <family val="2"/>
      </rPr>
      <t>3.2</t>
    </r>
    <r>
      <rPr>
        <sz val="10"/>
        <color indexed="12"/>
        <rFont val="Arial"/>
        <family val="2"/>
      </rPr>
      <t xml:space="preserve"> </t>
    </r>
    <r>
      <rPr>
        <u/>
        <sz val="10"/>
        <color indexed="12"/>
        <rFont val="Arial"/>
        <family val="2"/>
      </rPr>
      <t xml:space="preserve">Provas Finais - 9.º ano </t>
    </r>
    <r>
      <rPr>
        <b/>
        <u/>
        <sz val="10"/>
        <color rgb="FFC00000"/>
        <rFont val="Arial"/>
        <family val="2"/>
      </rPr>
      <t>(ATENÇÃO: É necessário inserir os dados referentes ao n.º de faltas)</t>
    </r>
  </si>
  <si>
    <t>1- Por favor, descreva de forma sucinta em que dimensões da atividade da vossa organização pensam ser fundamental poder contar com o apoio do/a perito/a externo/a.</t>
  </si>
  <si>
    <t>a) da promoção da reflexão em torno das práticas pedagógicas adotadas em sala de aula?</t>
  </si>
  <si>
    <t>c) da monitorização e avaliação do Plano Plurianual de Melhoria?</t>
  </si>
  <si>
    <t>3- Que atividades estão a prever desenvolver com a colaboração, direta ou indireta, do/a perito/a externo/a?</t>
  </si>
  <si>
    <t>(2) Excluir as retenções por excesso de faltas 
(3) Considerar apenas os alunos inscritos para progressão/aprovação a todas as disciplinas, incluindo os NEE</t>
  </si>
  <si>
    <t>Por favor comente, de forma resumida, os valores apresentados</t>
  </si>
  <si>
    <r>
      <rPr>
        <b/>
        <vertAlign val="superscript"/>
        <sz val="10"/>
        <rFont val="Arial"/>
        <family val="2"/>
      </rPr>
      <t>4</t>
    </r>
    <r>
      <rPr>
        <sz val="8"/>
        <rFont val="Arial"/>
        <family val="2"/>
      </rPr>
      <t xml:space="preserve"> No ensino básico, deve-se incluir os alunos NEE, os PCA, os CEF, os PIEF e os C. Vocacionais. Nos Cursos Vocacionais contabilizar os alunos que tenham concluído com aproveitamento o conjunto das disciplinas das componentes geral e complementar e 100 % dos módulos da componente vocacional e da prática simulada.
</t>
    </r>
    <r>
      <rPr>
        <b/>
        <vertAlign val="superscript"/>
        <sz val="10"/>
        <rFont val="Arial"/>
        <family val="2"/>
      </rPr>
      <t xml:space="preserve">5 </t>
    </r>
    <r>
      <rPr>
        <sz val="8"/>
        <rFont val="Arial"/>
        <family val="2"/>
      </rPr>
      <t xml:space="preserve">No ensino secundário, considerar apenas os alunos inscritos nos cursos científico-humanísticos </t>
    </r>
    <r>
      <rPr>
        <b/>
        <u/>
        <sz val="8"/>
        <rFont val="Arial"/>
        <family val="2"/>
      </rPr>
      <t>a todas as disciplinas</t>
    </r>
    <r>
      <rPr>
        <sz val="8"/>
        <rFont val="Arial"/>
        <family val="2"/>
      </rPr>
      <t xml:space="preserve"> (não considerar o caso dos alunos repetentes que estão inscritos a algumas disciplinas para melhoria de nota)</t>
    </r>
  </si>
  <si>
    <t>Sim</t>
  </si>
  <si>
    <t>Não</t>
  </si>
  <si>
    <t>O AE Maximinos não considerou relevante realizar as provas finais internas, uma vez que não nos permitem comparar o desempenho dos nossos alunos com os alunos de outras escolas. Além disso, a nível interno já é usual a utilização de instrumentos de avaliação comuns, em muitos casos corrigidos por outro docente que não o titular de turma.</t>
  </si>
  <si>
    <t>A ação do perito externo é relevante no enquadramento, no acompanhamento e monitorização e na adequação dos diferentes dispositivos implementados com vista à promoção do sucesso escolar, bem como no enquadramento e na organização de processos de formação contextualizada com vista à capacitação dos professores para a consecução das metas estabelecidas.</t>
  </si>
  <si>
    <t xml:space="preserve">Reuniões com coordenadores de ações de melhoria, suporte à liderança do projeto e facilitação de disseminação de boas práticas; acompanhamento da monitorização da ação educativa pelos coordenadores das diversas ações; apoio ao enquadramento de formação centrada na escola e à disseminação de boas práticas no âmbito da microrrede TEIP e da rede de escolas associadas à Universidade Católica. 
</t>
  </si>
  <si>
    <t>Facilitação de partilha de boas práticas no âmbito da microrrede TEIP e da rede de escolas associadas à Universidade Católica.</t>
  </si>
  <si>
    <t xml:space="preserve">Colaboração com a equipa de autoavaliação no planeamento e implementação do projeto de acompanhamento e avaliação das ações que integram o plano de melhoria. </t>
  </si>
  <si>
    <t xml:space="preserve">Grau de consecução das metas do Plano Plurianual de Melhoria; satisfação dos atores escolares.
</t>
  </si>
  <si>
    <t>info@aemaximinos.net</t>
  </si>
  <si>
    <t xml:space="preserve">direccaoesmax@esmax.pt </t>
  </si>
  <si>
    <t>carlosgoncalves@esmax.pt</t>
  </si>
  <si>
    <t>Os valores apresentados representam uma evolução positiva a Matemática tendo em conta o desvio para os dados nacionais; no caso de Português os resultados são inversos, constituindo um ano excecionalmente negativo.</t>
  </si>
  <si>
    <t>Verifica-se uma redução no número de ocorrências por aluno e a manutenção de um nível relativamente baixo de MDA (medidas disciplinares por aluno); no entanto, a percentagem de alunos envolvidos em ocorrências foi maior que no ano letivo anterior, bem como a percentagem de MDS.</t>
  </si>
  <si>
    <t xml:space="preserve"> "A articulação vertical no Domínio 'Números e Operações' - 1º, 2º e 3º ciclos do ensino básico"</t>
  </si>
  <si>
    <t>Presencial</t>
  </si>
  <si>
    <t>Oficina</t>
  </si>
  <si>
    <t>CFAE Braga/Sul; AE de Maximinos; Ae de Prado</t>
  </si>
  <si>
    <t>110; 230; 500</t>
  </si>
  <si>
    <t xml:space="preserve">Promover conhecimento sobre metodologias, técnicas e recursos que permitam apoiar o desenvolvimento curricular em “Números e Operações”;  favorecer a realização de experiências de desenvolvimento curricular em “Números e Operações” que propiciem o incremento de uma atitude positiva face a esta área do saber e contemplem a planificação de tarefas, a sua condução e reflexão; proporcionar aos professores uma visão integrada do domínio “Números e Operações”, no contexto do Programa e respetivas Metas Curriculares, incluindo tarefas e práticas em sala de aula e noutros espaços, de modo a que os alunos interajam durante os processos de aprendizagem; criar dinâmicas de trabalho entre os professores de um mesmo ciclo e entre professores do 1.º , 2.º e 3º ciclos, com vista a um investimento continuado no ensino da Matemática ao longo do ensino básico; elaborar materiais e tarefas para utilizar em sala de aula que permitam trabalhar finalidades, objetivos e conteúdos do Programa e das Metas curriculares relativamente a “Números e Operações” tendo por “pano de fundo” a articulação vertical.
</t>
  </si>
  <si>
    <t>Análise das reflexões individuais dos docentes que participam na fomação; análise das atas da Coordenação de DC do 1º ciclo e de MCE; verificação da utilização na sala de aula dos materiais construídos (ao longo do ano letivo)</t>
  </si>
  <si>
    <t>II edição do Forum Cooperar, Refletir, Partilhar "Promoção da disciplina em contexto de sala de aula"</t>
  </si>
  <si>
    <t>Outra</t>
  </si>
  <si>
    <t>Universidade Católica; AE Maximinos;</t>
  </si>
  <si>
    <t>Todos</t>
  </si>
  <si>
    <t>Atitude mais positiva relativamente às questões da indisciplina-</t>
  </si>
  <si>
    <t>Análise da evolução das participações de ocorrência.</t>
  </si>
  <si>
    <t>O insucesso no 2º ciclo deve-se, sobretudo, ao 6º ano (16 alunos retidos); os casos de abandono e absentismo correspondem na totalidade a alunos de etnia cigana, em que a maioria já se encontrava nessa situação em anos anteriores; os alunos de etnia cigana que frequentaram pela 1ª vez o 5º ano, fizeram um percurso normal e transitaram.</t>
  </si>
  <si>
    <t>O insucesso no 1º ciclo deve-se, sobretudo, aos 2º e 3º anos, respetivamnente com 12 e 11 alunos retidos.</t>
  </si>
  <si>
    <t>O insucesso no 3º ciclo deve-se, sobretudo, ao 7º ano (26 alunos retidos); no curso vocacional, apesar de 7 alunos não terem concluído todos os módulos, todos concluíram pelo menos 70% desses módulos, encontrando-se nas condições de integrar um Curso Vocacional de nível secundário se continuasse a existir essa oferta formativa.</t>
  </si>
  <si>
    <t>Dos 145 alunos registados no ensino secundário, 7 alunos frequentaram apenas as disciplinas necessárias à conclusão desse nível de ensino.</t>
  </si>
  <si>
    <t xml:space="preserve">É relevante a percentagem de alunos que obtiveram sucesso em PLNM (77,78) e que transitaram de nível de proficiência (72,22). </t>
  </si>
  <si>
    <t>Verifica-se que os resultados são mais favoráveis relativamente ao ano letivo anterior nos 1º, 2º, 7º, 9º e em todo o ensino secundário; no 2º ciclo a realidade é inversa; nos restantes anos (3º, 4º e 8º anos), apesar dos resultados serem inferiores, o desvio é reduzido.</t>
  </si>
  <si>
    <t>Os dados registados previamente pela EPIPSE relativos às provas externas no 9º ano foram alterados, uma vez que continham discrepâncias muito acentuadas em relação ao dados reais, fruto, eventualmente, de na exportação de dados os alunos do ensino articulado da música  serem erradamente interpretados como sendo alunos não internos; o registo do início da ação de capacitação no âmbito da prevenção de conflitos é meramente indicativa (provavelmente realizar-se-á no dia 1 de março de 2017, na interrupção do Carnaval; da ação de capacitação no âmbito da Matemática já se realizaram 4 horas em julho, tendo continuidade em outubro,  terminando em 19 de novembro de 2016; no quadro 2_AvI, os dados não introduzidos a Matemática em alguns anos letivos significa que o "número total de alunos avaliados" a Português e Matemática é diferente e, como tal, a introdução de alunos com positiva nessa disciplina iria dar origem a uma percentagem irreal.</t>
  </si>
  <si>
    <t xml:space="preserve">Organização e realização na escola de nova edição do Forum Cooperar, Refletir, Partilhar; disseminação de boas práticas na imprensa local e nos Cadernos Desafios (FEP/UCP); partilha de materiais, ideias e boas práticas com outras escolas no Ciclo de Seminários promovidos pela Universidade Católica.
</t>
  </si>
  <si>
    <t>Na disciplina de Português os resultados são mais favoráveis que no ano letivo anterior na grande maioria dos anos de escolaridade (apenas no 3º ano a situação é inversa); a Matemática os resultados são mais favoráveis nos 1º. 3º, 5º, 7º, 8º, 11º e 12º anos (86,7%, a que corresponde 26 alunos com positiva em 30 alunos em 2014/15); os dados não introduzidos a Matemática em alguns anos letivos significa que o "número total de alunos avaliados" a Português e Matemática é diferente e, como tal, a introdução de alunos com positiva nessa disciplina iria dar origem a uma percentagem irreal; relativamente ao ano letivo 2011/12, não há dados disponíveis.</t>
  </si>
  <si>
    <t>Os resultados verificados nas disciplinas de Português e Matemática A não permietm extrair grandes conclusões, dado o número reduzido de alunos internos envolvidos; no entanto, os resultados são mais animadores a Matemática que no ano letivo passado.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</si>
</sst>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 &quot;€&quot;"/>
  </numFmts>
  <fonts count="13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b/>
      <sz val="11"/>
      <name val="Calibri"/>
      <family val="2"/>
    </font>
    <font>
      <b/>
      <sz val="10"/>
      <name val="Calibri"/>
      <family val="2"/>
    </font>
    <font>
      <b/>
      <sz val="12"/>
      <name val="Calibri"/>
      <family val="2"/>
    </font>
    <font>
      <sz val="10"/>
      <name val="Calibri"/>
      <family val="2"/>
    </font>
    <font>
      <sz val="8"/>
      <name val="Arial"/>
      <family val="2"/>
    </font>
    <font>
      <sz val="12"/>
      <name val="Arial"/>
      <family val="2"/>
    </font>
    <font>
      <b/>
      <sz val="12"/>
      <name val="Arial"/>
      <family val="2"/>
    </font>
    <font>
      <u/>
      <sz val="10"/>
      <color indexed="12"/>
      <name val="Arial"/>
      <family val="2"/>
    </font>
    <font>
      <b/>
      <sz val="16"/>
      <name val="Calibri"/>
      <family val="2"/>
    </font>
    <font>
      <sz val="16"/>
      <name val="Arial"/>
      <family val="2"/>
    </font>
    <font>
      <b/>
      <sz val="10"/>
      <color indexed="12"/>
      <name val="Arial"/>
      <family val="2"/>
    </font>
    <font>
      <b/>
      <sz val="8"/>
      <name val="Arial"/>
      <family val="2"/>
    </font>
    <font>
      <sz val="8"/>
      <name val="Arial"/>
      <family val="2"/>
    </font>
    <font>
      <b/>
      <sz val="10"/>
      <name val="Arial"/>
      <family val="2"/>
    </font>
    <font>
      <sz val="10"/>
      <name val="Arial"/>
      <family val="2"/>
    </font>
    <font>
      <sz val="10"/>
      <name val="Arial"/>
      <family val="2"/>
    </font>
    <font>
      <sz val="12"/>
      <name val="Arial"/>
      <family val="2"/>
    </font>
    <font>
      <sz val="9"/>
      <name val="Arial"/>
      <family val="2"/>
    </font>
    <font>
      <b/>
      <sz val="11"/>
      <name val="Arial"/>
      <family val="2"/>
    </font>
    <font>
      <sz val="10"/>
      <color indexed="44"/>
      <name val="Arial"/>
      <family val="2"/>
    </font>
    <font>
      <sz val="11"/>
      <name val="Arial"/>
      <family val="2"/>
    </font>
    <font>
      <b/>
      <sz val="9"/>
      <color indexed="12"/>
      <name val="Arial"/>
      <family val="2"/>
    </font>
    <font>
      <b/>
      <sz val="8"/>
      <name val="Calibri"/>
      <family val="2"/>
    </font>
    <font>
      <b/>
      <u/>
      <sz val="8"/>
      <name val="Arial"/>
      <family val="2"/>
    </font>
    <font>
      <sz val="10"/>
      <color indexed="8"/>
      <name val="Calibri"/>
      <family val="2"/>
    </font>
    <font>
      <b/>
      <sz val="12"/>
      <color indexed="8"/>
      <name val="Calibri"/>
      <family val="2"/>
    </font>
    <font>
      <b/>
      <sz val="8"/>
      <color indexed="8"/>
      <name val="Calibri"/>
      <family val="2"/>
    </font>
    <font>
      <sz val="8"/>
      <color indexed="81"/>
      <name val="Tahoma"/>
      <family val="2"/>
    </font>
    <font>
      <b/>
      <sz val="9"/>
      <color indexed="81"/>
      <name val="Tahoma"/>
      <family val="2"/>
    </font>
    <font>
      <sz val="9"/>
      <color indexed="81"/>
      <name val="Tahoma"/>
      <family val="2"/>
    </font>
    <font>
      <sz val="9"/>
      <color indexed="12"/>
      <name val="Arial"/>
      <family val="2"/>
    </font>
    <font>
      <sz val="6"/>
      <name val="Arial"/>
      <family val="2"/>
    </font>
    <font>
      <b/>
      <sz val="9"/>
      <name val="Arial"/>
      <family val="2"/>
    </font>
    <font>
      <b/>
      <sz val="6"/>
      <name val="Arial"/>
      <family val="2"/>
    </font>
    <font>
      <b/>
      <sz val="8"/>
      <color indexed="81"/>
      <name val="Arial"/>
      <family val="2"/>
    </font>
    <font>
      <b/>
      <sz val="9"/>
      <color indexed="81"/>
      <name val="Arial"/>
      <family val="2"/>
    </font>
    <font>
      <b/>
      <sz val="7"/>
      <color indexed="10"/>
      <name val="Arial"/>
      <family val="2"/>
    </font>
    <font>
      <b/>
      <sz val="7"/>
      <name val="Arial"/>
      <family val="2"/>
    </font>
    <font>
      <sz val="7"/>
      <name val="Arial"/>
      <family val="2"/>
    </font>
    <font>
      <b/>
      <sz val="8"/>
      <color indexed="10"/>
      <name val="Arial"/>
      <family val="2"/>
    </font>
    <font>
      <b/>
      <sz val="11"/>
      <color indexed="8"/>
      <name val="Calibri"/>
      <family val="2"/>
    </font>
    <font>
      <sz val="11"/>
      <color theme="1"/>
      <name val="Calibri"/>
      <family val="2"/>
      <scheme val="minor"/>
    </font>
    <font>
      <u/>
      <sz val="11"/>
      <color theme="10"/>
      <name val="Calibri"/>
      <family val="2"/>
    </font>
    <font>
      <b/>
      <sz val="11"/>
      <color theme="1"/>
      <name val="Calibri"/>
      <family val="2"/>
      <scheme val="minor"/>
    </font>
    <font>
      <u/>
      <sz val="10"/>
      <color indexed="12"/>
      <name val="Calibri"/>
      <family val="2"/>
      <scheme val="minor"/>
    </font>
    <font>
      <b/>
      <sz val="8"/>
      <color rgb="FFFF0000"/>
      <name val="Arial"/>
      <family val="2"/>
    </font>
    <font>
      <sz val="10"/>
      <name val="Calibri"/>
      <family val="2"/>
      <scheme val="minor"/>
    </font>
    <font>
      <b/>
      <sz val="10"/>
      <color rgb="FFFF0000"/>
      <name val="Arial"/>
      <family val="2"/>
    </font>
    <font>
      <sz val="8"/>
      <color theme="1"/>
      <name val="Calibri"/>
      <family val="2"/>
      <scheme val="minor"/>
    </font>
    <font>
      <sz val="9"/>
      <color theme="1"/>
      <name val="Calibri"/>
      <family val="2"/>
      <scheme val="minor"/>
    </font>
    <font>
      <sz val="9"/>
      <name val="Calibri"/>
      <family val="2"/>
      <scheme val="minor"/>
    </font>
    <font>
      <b/>
      <sz val="8"/>
      <color theme="1"/>
      <name val="Calibri"/>
      <family val="2"/>
      <scheme val="minor"/>
    </font>
    <font>
      <sz val="7"/>
      <color theme="1"/>
      <name val="Calibri"/>
      <family val="2"/>
      <scheme val="minor"/>
    </font>
    <font>
      <sz val="10"/>
      <color theme="1"/>
      <name val="Calibri"/>
      <family val="2"/>
      <scheme val="minor"/>
    </font>
    <font>
      <sz val="7"/>
      <name val="Calibri"/>
      <family val="2"/>
      <scheme val="minor"/>
    </font>
    <font>
      <b/>
      <sz val="8"/>
      <name val="Calibri"/>
      <family val="2"/>
      <scheme val="minor"/>
    </font>
    <font>
      <b/>
      <sz val="9"/>
      <color theme="9" tint="-0.499984740745262"/>
      <name val="Calibri"/>
      <family val="2"/>
      <scheme val="minor"/>
    </font>
    <font>
      <sz val="11"/>
      <color theme="9" tint="-0.499984740745262"/>
      <name val="Calibri"/>
      <family val="2"/>
      <scheme val="minor"/>
    </font>
    <font>
      <b/>
      <sz val="16"/>
      <color theme="1"/>
      <name val="Calibri"/>
      <family val="2"/>
      <scheme val="minor"/>
    </font>
    <font>
      <sz val="12"/>
      <color theme="1"/>
      <name val="Calibri"/>
      <family val="2"/>
      <scheme val="minor"/>
    </font>
    <font>
      <b/>
      <sz val="16"/>
      <color theme="0"/>
      <name val="Calibri"/>
      <family val="2"/>
      <scheme val="minor"/>
    </font>
    <font>
      <sz val="16"/>
      <color theme="0"/>
      <name val="Calibri"/>
      <family val="2"/>
      <scheme val="minor"/>
    </font>
    <font>
      <sz val="20"/>
      <color theme="0"/>
      <name val="Calibri"/>
      <family val="2"/>
      <scheme val="minor"/>
    </font>
    <font>
      <b/>
      <sz val="9"/>
      <color rgb="FFFF0000"/>
      <name val="Arial"/>
      <family val="2"/>
    </font>
    <font>
      <sz val="8"/>
      <color rgb="FFFF0000"/>
      <name val="Arial"/>
      <family val="2"/>
    </font>
    <font>
      <b/>
      <sz val="8"/>
      <color theme="9" tint="-0.499984740745262"/>
      <name val="Calibri"/>
      <family val="2"/>
      <scheme val="minor"/>
    </font>
    <font>
      <sz val="11"/>
      <name val="Calibri"/>
      <family val="2"/>
      <scheme val="minor"/>
    </font>
    <font>
      <sz val="8"/>
      <name val="Calibri"/>
      <family val="2"/>
      <scheme val="minor"/>
    </font>
    <font>
      <b/>
      <sz val="20"/>
      <color rgb="FF0070C0"/>
      <name val="Calibri"/>
      <family val="2"/>
      <scheme val="minor"/>
    </font>
    <font>
      <sz val="10"/>
      <color rgb="FFFF0000"/>
      <name val="Arial"/>
      <family val="2"/>
    </font>
    <font>
      <b/>
      <sz val="11"/>
      <color rgb="FFFF0000"/>
      <name val="Arial"/>
      <family val="2"/>
    </font>
    <font>
      <b/>
      <sz val="12"/>
      <color rgb="FFFF0000"/>
      <name val="Arial"/>
      <family val="2"/>
    </font>
    <font>
      <b/>
      <sz val="12"/>
      <color theme="0"/>
      <name val="Calibri"/>
      <family val="2"/>
      <scheme val="minor"/>
    </font>
    <font>
      <b/>
      <sz val="12"/>
      <color theme="0"/>
      <name val="Arial"/>
      <family val="2"/>
    </font>
    <font>
      <b/>
      <sz val="18"/>
      <color theme="1"/>
      <name val="Calibri"/>
      <family val="2"/>
      <scheme val="minor"/>
    </font>
    <font>
      <sz val="18"/>
      <color theme="1"/>
      <name val="Calibri"/>
      <family val="2"/>
      <scheme val="minor"/>
    </font>
    <font>
      <b/>
      <sz val="12"/>
      <color theme="1"/>
      <name val="Calibri"/>
      <family val="2"/>
      <scheme val="minor"/>
    </font>
    <font>
      <b/>
      <sz val="16"/>
      <color theme="4" tint="0.79998168889431442"/>
      <name val="Calibri"/>
      <family val="2"/>
      <scheme val="minor"/>
    </font>
    <font>
      <sz val="11"/>
      <color theme="4" tint="0.79998168889431442"/>
      <name val="Calibri"/>
      <family val="2"/>
      <scheme val="minor"/>
    </font>
    <font>
      <b/>
      <sz val="12"/>
      <color rgb="FFFF0000"/>
      <name val="Calibri"/>
      <family val="2"/>
      <scheme val="minor"/>
    </font>
    <font>
      <sz val="8"/>
      <color theme="1"/>
      <name val="Calibri"/>
      <family val="2"/>
    </font>
    <font>
      <b/>
      <sz val="12"/>
      <color theme="1"/>
      <name val="Calibri"/>
      <family val="2"/>
    </font>
    <font>
      <sz val="7"/>
      <color rgb="FFFF0000"/>
      <name val="Calibri"/>
      <family val="2"/>
      <scheme val="minor"/>
    </font>
    <font>
      <sz val="7"/>
      <color indexed="8"/>
      <name val="Calibri"/>
      <family val="2"/>
    </font>
    <font>
      <sz val="11"/>
      <color indexed="8"/>
      <name val="Calibri"/>
      <family val="2"/>
    </font>
    <font>
      <b/>
      <sz val="11"/>
      <color theme="3"/>
      <name val="Arial"/>
      <family val="2"/>
    </font>
    <font>
      <sz val="11"/>
      <color theme="3"/>
      <name val="Arial"/>
      <family val="2"/>
    </font>
    <font>
      <b/>
      <sz val="11"/>
      <color theme="3"/>
      <name val="Calibri"/>
      <family val="2"/>
    </font>
    <font>
      <b/>
      <u/>
      <sz val="11"/>
      <name val="Arial"/>
      <family val="2"/>
    </font>
    <font>
      <b/>
      <sz val="14"/>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sz val="11"/>
      <color indexed="17"/>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1"/>
      <color indexed="9"/>
      <name val="Calibri"/>
      <family val="2"/>
    </font>
    <font>
      <b/>
      <sz val="11"/>
      <color rgb="FFFF0000"/>
      <name val="Calibri"/>
      <family val="2"/>
    </font>
    <font>
      <b/>
      <vertAlign val="superscript"/>
      <sz val="10"/>
      <name val="Arial"/>
      <family val="2"/>
    </font>
    <font>
      <b/>
      <vertAlign val="superscript"/>
      <sz val="9"/>
      <name val="Arial"/>
      <family val="2"/>
    </font>
    <font>
      <b/>
      <u/>
      <sz val="10"/>
      <color indexed="12"/>
      <name val="Arial"/>
      <family val="2"/>
    </font>
    <font>
      <b/>
      <sz val="8"/>
      <color theme="0"/>
      <name val="Calibri"/>
      <family val="2"/>
      <scheme val="minor"/>
    </font>
    <font>
      <u/>
      <sz val="11"/>
      <color indexed="12"/>
      <name val="Calibri"/>
      <family val="2"/>
    </font>
    <font>
      <b/>
      <sz val="6"/>
      <name val="Calibri"/>
      <family val="2"/>
    </font>
    <font>
      <b/>
      <sz val="9"/>
      <color rgb="FFFF0000"/>
      <name val="Calibri"/>
      <family val="2"/>
    </font>
    <font>
      <vertAlign val="superscript"/>
      <sz val="9"/>
      <name val="Arial"/>
      <family val="2"/>
    </font>
    <font>
      <b/>
      <u/>
      <sz val="7"/>
      <name val="Arial"/>
      <family val="2"/>
    </font>
    <font>
      <vertAlign val="superscript"/>
      <sz val="10"/>
      <name val="Arial"/>
      <family val="2"/>
    </font>
    <font>
      <b/>
      <sz val="16"/>
      <name val="Arial"/>
      <family val="2"/>
    </font>
    <font>
      <b/>
      <sz val="18"/>
      <name val="Calibri"/>
      <family val="2"/>
    </font>
    <font>
      <sz val="10"/>
      <color indexed="12"/>
      <name val="Arial"/>
      <family val="2"/>
    </font>
    <font>
      <sz val="10"/>
      <color theme="1"/>
      <name val="Arial"/>
      <family val="2"/>
    </font>
    <font>
      <b/>
      <sz val="7"/>
      <color indexed="8"/>
      <name val="Calibri"/>
      <family val="2"/>
    </font>
    <font>
      <sz val="12"/>
      <color rgb="FFFF0000"/>
      <name val="Arial"/>
      <family val="2"/>
    </font>
    <font>
      <sz val="8"/>
      <color theme="3"/>
      <name val="Arial"/>
      <family val="2"/>
    </font>
    <font>
      <sz val="10"/>
      <color theme="0"/>
      <name val="Arial"/>
      <family val="2"/>
    </font>
    <font>
      <u/>
      <sz val="10"/>
      <color rgb="FFC00000"/>
      <name val="Arial"/>
      <family val="2"/>
    </font>
    <font>
      <b/>
      <u/>
      <sz val="10"/>
      <color rgb="FFC00000"/>
      <name val="Arial"/>
      <family val="2"/>
    </font>
  </fonts>
  <fills count="5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solid">
        <fgColor indexed="50"/>
        <bgColor indexed="64"/>
      </patternFill>
    </fill>
    <fill>
      <patternFill patternType="solid">
        <fgColor theme="0"/>
        <bgColor indexed="64"/>
      </patternFill>
    </fill>
    <fill>
      <patternFill patternType="solid">
        <fgColor theme="0" tint="-0.14999847407452621"/>
        <bgColor indexed="64"/>
      </patternFill>
    </fill>
    <fill>
      <patternFill patternType="solid">
        <fgColor rgb="FF99CCFF"/>
        <bgColor indexed="64"/>
      </patternFill>
    </fill>
    <fill>
      <patternFill patternType="solid">
        <fgColor rgb="FFDBE5F1"/>
        <bgColor indexed="64"/>
      </patternFill>
    </fill>
    <fill>
      <patternFill patternType="solid">
        <fgColor theme="6" tint="0.79998168889431442"/>
        <bgColor indexed="64"/>
      </patternFill>
    </fill>
    <fill>
      <patternFill patternType="solid">
        <fgColor rgb="FFFDDFC7"/>
        <bgColor indexed="64"/>
      </patternFill>
    </fill>
    <fill>
      <patternFill patternType="solid">
        <fgColor rgb="FFF79B4F"/>
        <bgColor indexed="64"/>
      </patternFill>
    </fill>
    <fill>
      <patternFill patternType="solid">
        <fgColor rgb="FFF3E1E3"/>
        <bgColor indexed="64"/>
      </patternFill>
    </fill>
    <fill>
      <patternFill patternType="solid">
        <fgColor rgb="FFE4BEC2"/>
        <bgColor indexed="64"/>
      </patternFill>
    </fill>
    <fill>
      <patternFill patternType="solid">
        <fgColor rgb="FF99CC00"/>
        <bgColor indexed="64"/>
      </patternFill>
    </fill>
    <fill>
      <patternFill patternType="solid">
        <fgColor theme="5" tint="0.79998168889431442"/>
        <bgColor indexed="64"/>
      </patternFill>
    </fill>
    <fill>
      <patternFill patternType="solid">
        <fgColor theme="4"/>
        <bgColor indexed="64"/>
      </patternFill>
    </fill>
    <fill>
      <patternFill patternType="solid">
        <fgColor rgb="FF9BBB59"/>
        <bgColor indexed="64"/>
      </patternFill>
    </fill>
    <fill>
      <patternFill patternType="solid">
        <fgColor theme="9"/>
        <bgColor indexed="64"/>
      </patternFill>
    </fill>
    <fill>
      <patternFill patternType="solid">
        <fgColor theme="5" tint="0.39994506668294322"/>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82A5D0"/>
        <bgColor indexed="64"/>
      </patternFill>
    </fill>
    <fill>
      <patternFill patternType="solid">
        <fgColor theme="6"/>
        <bgColor indexed="64"/>
      </patternFill>
    </fill>
    <fill>
      <patternFill patternType="solid">
        <fgColor rgb="FFBBD18F"/>
        <bgColor indexed="64"/>
      </patternFill>
    </fill>
    <fill>
      <patternFill patternType="solid">
        <fgColor rgb="FFD96709"/>
        <bgColor indexed="64"/>
      </patternFill>
    </fill>
    <fill>
      <patternFill patternType="solid">
        <fgColor theme="5" tint="0.39997558519241921"/>
        <bgColor indexed="64"/>
      </patternFill>
    </fill>
    <fill>
      <patternFill patternType="solid">
        <fgColor rgb="FFD393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55"/>
      </patternFill>
    </fill>
    <fill>
      <patternFill patternType="solid">
        <fgColor theme="9" tint="0.39997558519241921"/>
        <bgColor indexed="64"/>
      </patternFill>
    </fill>
    <fill>
      <patternFill patternType="solid">
        <fgColor theme="2" tint="-0.499984740745262"/>
        <bgColor indexed="64"/>
      </patternFill>
    </fill>
  </fills>
  <borders count="46">
    <border>
      <left/>
      <right/>
      <top/>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right/>
      <top/>
      <bottom style="thick">
        <color rgb="FF92D050"/>
      </bottom>
      <diagonal/>
    </border>
    <border>
      <left/>
      <right/>
      <top/>
      <bottom style="double">
        <color theme="3"/>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style="thin">
        <color theme="0" tint="-0.24994659260841701"/>
      </right>
      <top/>
      <bottom/>
      <diagonal/>
    </border>
    <border>
      <left style="thin">
        <color theme="0" tint="-0.24994659260841701"/>
      </left>
      <right style="thin">
        <color theme="0" tint="-0.24994659260841701"/>
      </right>
      <top style="thin">
        <color theme="0" tint="-4.9989318521683403E-2"/>
      </top>
      <bottom/>
      <diagonal/>
    </border>
  </borders>
  <cellStyleXfs count="69">
    <xf numFmtId="0" fontId="0" fillId="0" borderId="0"/>
    <xf numFmtId="0" fontId="17"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24" fillId="0" borderId="0"/>
    <xf numFmtId="0" fontId="51" fillId="0" borderId="0"/>
    <xf numFmtId="0" fontId="51" fillId="0" borderId="0"/>
    <xf numFmtId="0" fontId="51" fillId="0" borderId="0"/>
    <xf numFmtId="0" fontId="51" fillId="0" borderId="0"/>
    <xf numFmtId="0" fontId="24" fillId="0" borderId="0"/>
    <xf numFmtId="0" fontId="51" fillId="0" borderId="0"/>
    <xf numFmtId="0" fontId="8" fillId="0" borderId="0"/>
    <xf numFmtId="0" fontId="8" fillId="0" borderId="0"/>
    <xf numFmtId="0" fontId="7" fillId="0" borderId="0"/>
    <xf numFmtId="0" fontId="94" fillId="35" borderId="0" applyNumberFormat="0" applyBorder="0" applyAlignment="0" applyProtection="0"/>
    <xf numFmtId="0" fontId="94" fillId="36" borderId="0" applyNumberFormat="0" applyBorder="0" applyAlignment="0" applyProtection="0"/>
    <xf numFmtId="0" fontId="94" fillId="37" borderId="0" applyNumberFormat="0" applyBorder="0" applyAlignment="0" applyProtection="0"/>
    <xf numFmtId="0" fontId="94" fillId="38" borderId="0" applyNumberFormat="0" applyBorder="0" applyAlignment="0" applyProtection="0"/>
    <xf numFmtId="0" fontId="94" fillId="39" borderId="0" applyNumberFormat="0" applyBorder="0" applyAlignment="0" applyProtection="0"/>
    <xf numFmtId="0" fontId="94" fillId="40" borderId="0" applyNumberFormat="0" applyBorder="0" applyAlignment="0" applyProtection="0"/>
    <xf numFmtId="0" fontId="94" fillId="41" borderId="0" applyNumberFormat="0" applyBorder="0" applyAlignment="0" applyProtection="0"/>
    <xf numFmtId="0" fontId="94" fillId="42" borderId="0" applyNumberFormat="0" applyBorder="0" applyAlignment="0" applyProtection="0"/>
    <xf numFmtId="0" fontId="94" fillId="43" borderId="0" applyNumberFormat="0" applyBorder="0" applyAlignment="0" applyProtection="0"/>
    <xf numFmtId="0" fontId="94" fillId="38" borderId="0" applyNumberFormat="0" applyBorder="0" applyAlignment="0" applyProtection="0"/>
    <xf numFmtId="0" fontId="94" fillId="41" borderId="0" applyNumberFormat="0" applyBorder="0" applyAlignment="0" applyProtection="0"/>
    <xf numFmtId="0" fontId="94" fillId="44" borderId="0" applyNumberFormat="0" applyBorder="0" applyAlignment="0" applyProtection="0"/>
    <xf numFmtId="0" fontId="100" fillId="45" borderId="0" applyNumberFormat="0" applyBorder="0" applyAlignment="0" applyProtection="0"/>
    <xf numFmtId="0" fontId="100" fillId="42" borderId="0" applyNumberFormat="0" applyBorder="0" applyAlignment="0" applyProtection="0"/>
    <xf numFmtId="0" fontId="100" fillId="43" borderId="0" applyNumberFormat="0" applyBorder="0" applyAlignment="0" applyProtection="0"/>
    <xf numFmtId="0" fontId="100" fillId="46" borderId="0" applyNumberFormat="0" applyBorder="0" applyAlignment="0" applyProtection="0"/>
    <xf numFmtId="0" fontId="100" fillId="47" borderId="0" applyNumberFormat="0" applyBorder="0" applyAlignment="0" applyProtection="0"/>
    <xf numFmtId="0" fontId="100" fillId="48" borderId="0" applyNumberFormat="0" applyBorder="0" applyAlignment="0" applyProtection="0"/>
    <xf numFmtId="0" fontId="101" fillId="0" borderId="35" applyNumberFormat="0" applyFill="0" applyAlignment="0" applyProtection="0"/>
    <xf numFmtId="0" fontId="102" fillId="0" borderId="36" applyNumberFormat="0" applyFill="0" applyAlignment="0" applyProtection="0"/>
    <xf numFmtId="0" fontId="103" fillId="0" borderId="37" applyNumberFormat="0" applyFill="0" applyAlignment="0" applyProtection="0"/>
    <xf numFmtId="0" fontId="103" fillId="0" borderId="0" applyNumberFormat="0" applyFill="0" applyBorder="0" applyAlignment="0" applyProtection="0"/>
    <xf numFmtId="0" fontId="104" fillId="49" borderId="38" applyNumberFormat="0" applyAlignment="0" applyProtection="0"/>
    <xf numFmtId="0" fontId="105" fillId="0" borderId="39" applyNumberFormat="0" applyFill="0" applyAlignment="0" applyProtection="0"/>
    <xf numFmtId="0" fontId="100" fillId="50" borderId="0" applyNumberFormat="0" applyBorder="0" applyAlignment="0" applyProtection="0"/>
    <xf numFmtId="0" fontId="100" fillId="51" borderId="0" applyNumberFormat="0" applyBorder="0" applyAlignment="0" applyProtection="0"/>
    <xf numFmtId="0" fontId="100" fillId="52" borderId="0" applyNumberFormat="0" applyBorder="0" applyAlignment="0" applyProtection="0"/>
    <xf numFmtId="0" fontId="100" fillId="46" borderId="0" applyNumberFormat="0" applyBorder="0" applyAlignment="0" applyProtection="0"/>
    <xf numFmtId="0" fontId="100" fillId="47" borderId="0" applyNumberFormat="0" applyBorder="0" applyAlignment="0" applyProtection="0"/>
    <xf numFmtId="0" fontId="100" fillId="53" borderId="0" applyNumberFormat="0" applyBorder="0" applyAlignment="0" applyProtection="0"/>
    <xf numFmtId="0" fontId="106" fillId="37" borderId="0" applyNumberFormat="0" applyBorder="0" applyAlignment="0" applyProtection="0"/>
    <xf numFmtId="0" fontId="107" fillId="40" borderId="38" applyNumberFormat="0" applyAlignment="0" applyProtection="0"/>
    <xf numFmtId="0" fontId="108" fillId="36" borderId="0" applyNumberFormat="0" applyBorder="0" applyAlignment="0" applyProtection="0"/>
    <xf numFmtId="0" fontId="109" fillId="54" borderId="0" applyNumberFormat="0" applyBorder="0" applyAlignment="0" applyProtection="0"/>
    <xf numFmtId="0" fontId="24" fillId="55" borderId="1" applyNumberFormat="0" applyFont="0" applyAlignment="0" applyProtection="0"/>
    <xf numFmtId="0" fontId="110" fillId="49" borderId="40" applyNumberFormat="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50" fillId="0" borderId="41" applyNumberFormat="0" applyFill="0" applyAlignment="0" applyProtection="0"/>
    <xf numFmtId="0" fontId="114" fillId="56" borderId="42" applyNumberFormat="0" applyAlignment="0" applyProtection="0"/>
    <xf numFmtId="0" fontId="6" fillId="0" borderId="0"/>
    <xf numFmtId="0" fontId="6" fillId="0" borderId="0"/>
    <xf numFmtId="0" fontId="5" fillId="0" borderId="0"/>
    <xf numFmtId="0" fontId="4" fillId="0" borderId="0"/>
    <xf numFmtId="0" fontId="120"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alignment vertical="top"/>
      <protection locked="0"/>
    </xf>
    <xf numFmtId="0" fontId="3" fillId="0" borderId="0"/>
    <xf numFmtId="0" fontId="94" fillId="0" borderId="0"/>
    <xf numFmtId="0" fontId="3" fillId="0" borderId="0"/>
    <xf numFmtId="0" fontId="94" fillId="0" borderId="0"/>
    <xf numFmtId="0" fontId="94" fillId="0" borderId="0"/>
    <xf numFmtId="9" fontId="24" fillId="0" borderId="0" applyFont="0" applyFill="0" applyBorder="0" applyAlignment="0" applyProtection="0"/>
    <xf numFmtId="0" fontId="2" fillId="0" borderId="0"/>
    <xf numFmtId="0" fontId="1" fillId="0" borderId="0"/>
  </cellStyleXfs>
  <cellXfs count="802">
    <xf numFmtId="0" fontId="0" fillId="0" borderId="0" xfId="0"/>
    <xf numFmtId="0" fontId="9" fillId="0" borderId="0" xfId="0" applyFont="1"/>
    <xf numFmtId="0" fontId="13" fillId="0" borderId="0" xfId="0" applyFont="1" applyAlignment="1">
      <alignment vertical="center"/>
    </xf>
    <xf numFmtId="0" fontId="0" fillId="0" borderId="0" xfId="0" applyBorder="1" applyAlignment="1">
      <alignment wrapText="1"/>
    </xf>
    <xf numFmtId="0" fontId="0" fillId="0" borderId="0" xfId="0" applyAlignment="1">
      <alignment vertical="center"/>
    </xf>
    <xf numFmtId="0" fontId="0" fillId="0" borderId="2" xfId="0" applyBorder="1" applyAlignment="1">
      <alignment wrapText="1"/>
    </xf>
    <xf numFmtId="0" fontId="14" fillId="0" borderId="0" xfId="0" applyFont="1"/>
    <xf numFmtId="0" fontId="15" fillId="0" borderId="0" xfId="0" applyFont="1" applyAlignment="1">
      <alignment vertical="center"/>
    </xf>
    <xf numFmtId="0" fontId="15" fillId="0" borderId="0" xfId="0" applyFont="1" applyAlignment="1">
      <alignment horizontal="left" vertical="center"/>
    </xf>
    <xf numFmtId="0" fontId="12" fillId="0" borderId="0" xfId="0" applyFont="1" applyBorder="1" applyAlignment="1">
      <alignment horizontal="center" vertical="center"/>
    </xf>
    <xf numFmtId="0" fontId="15" fillId="0" borderId="0" xfId="0" applyFont="1" applyAlignment="1" applyProtection="1">
      <alignment vertical="center"/>
      <protection locked="0"/>
    </xf>
    <xf numFmtId="0" fontId="15" fillId="0" borderId="0" xfId="0" applyFont="1" applyAlignment="1" applyProtection="1">
      <alignment horizontal="left" vertical="center"/>
      <protection locked="0"/>
    </xf>
    <xf numFmtId="0" fontId="0" fillId="0" borderId="0" xfId="0" applyAlignment="1">
      <alignment vertical="center" wrapText="1"/>
    </xf>
    <xf numFmtId="0" fontId="25" fillId="0" borderId="0" xfId="0" applyFont="1" applyAlignment="1">
      <alignment vertical="center"/>
    </xf>
    <xf numFmtId="0" fontId="25" fillId="0" borderId="0" xfId="0" applyFont="1"/>
    <xf numFmtId="0" fontId="22" fillId="0" borderId="0" xfId="0" applyFont="1" applyAlignment="1">
      <alignment vertical="center"/>
    </xf>
    <xf numFmtId="0" fontId="25" fillId="0" borderId="0" xfId="0" applyFont="1" applyFill="1" applyAlignment="1">
      <alignment vertical="center"/>
    </xf>
    <xf numFmtId="0" fontId="22" fillId="2" borderId="3" xfId="0" applyFont="1" applyFill="1" applyBorder="1" applyAlignment="1">
      <alignment horizontal="center" vertical="center" wrapText="1"/>
    </xf>
    <xf numFmtId="0" fontId="22" fillId="2" borderId="0" xfId="0" applyFont="1" applyFill="1" applyAlignment="1">
      <alignment horizontal="center" vertical="center"/>
    </xf>
    <xf numFmtId="0" fontId="21" fillId="2" borderId="4" xfId="0" applyFont="1" applyFill="1" applyBorder="1" applyAlignment="1">
      <alignment horizontal="center" vertical="center"/>
    </xf>
    <xf numFmtId="0" fontId="14" fillId="0" borderId="0" xfId="0" applyFont="1" applyAlignment="1">
      <alignment vertical="center"/>
    </xf>
    <xf numFmtId="0" fontId="20" fillId="0" borderId="0" xfId="0" applyFont="1" applyFill="1" applyAlignment="1">
      <alignment vertical="center"/>
    </xf>
    <xf numFmtId="0" fontId="27" fillId="0" borderId="0" xfId="0" applyFont="1" applyAlignment="1">
      <alignment vertical="center"/>
    </xf>
    <xf numFmtId="0" fontId="31" fillId="0" borderId="0" xfId="0" applyFont="1" applyAlignment="1">
      <alignment horizontal="center" vertical="center"/>
    </xf>
    <xf numFmtId="0" fontId="31" fillId="0" borderId="0" xfId="0" applyFont="1" applyFill="1" applyAlignment="1">
      <alignment horizontal="center" vertical="center" wrapText="1"/>
    </xf>
    <xf numFmtId="0" fontId="23" fillId="0" borderId="0" xfId="0" applyFont="1" applyAlignment="1">
      <alignment horizontal="center" vertical="center"/>
    </xf>
    <xf numFmtId="0" fontId="54" fillId="0" borderId="0" xfId="1" applyFont="1" applyAlignment="1" applyProtection="1">
      <alignment horizontal="center"/>
    </xf>
    <xf numFmtId="0" fontId="54" fillId="3" borderId="0" xfId="1" applyFont="1" applyFill="1" applyAlignment="1" applyProtection="1">
      <alignment horizontal="center" vertical="center"/>
    </xf>
    <xf numFmtId="0" fontId="16" fillId="4" borderId="0" xfId="0" applyFont="1" applyFill="1" applyAlignment="1" applyProtection="1">
      <alignment vertical="center"/>
      <protection hidden="1"/>
    </xf>
    <xf numFmtId="0" fontId="25" fillId="4" borderId="0" xfId="0" applyFont="1" applyFill="1" applyAlignment="1" applyProtection="1">
      <alignment vertical="center"/>
      <protection hidden="1"/>
    </xf>
    <xf numFmtId="0" fontId="26" fillId="4" borderId="0" xfId="0" applyFont="1" applyFill="1" applyAlignment="1" applyProtection="1">
      <alignment vertical="center"/>
      <protection hidden="1"/>
    </xf>
    <xf numFmtId="0" fontId="26" fillId="4" borderId="0" xfId="0" applyFont="1" applyFill="1" applyAlignment="1" applyProtection="1">
      <alignment horizontal="left" vertical="center"/>
      <protection hidden="1"/>
    </xf>
    <xf numFmtId="0" fontId="16" fillId="4" borderId="0" xfId="0" applyFont="1" applyFill="1" applyBorder="1" applyAlignment="1" applyProtection="1">
      <alignment horizontal="center" vertical="center"/>
      <protection hidden="1"/>
    </xf>
    <xf numFmtId="0" fontId="29" fillId="4" borderId="0" xfId="0" applyFont="1" applyFill="1" applyAlignment="1" applyProtection="1">
      <alignment vertical="center"/>
      <protection hidden="1"/>
    </xf>
    <xf numFmtId="164" fontId="22" fillId="2" borderId="4" xfId="0" applyNumberFormat="1" applyFont="1" applyFill="1" applyBorder="1" applyAlignment="1" applyProtection="1">
      <alignment horizontal="center" vertical="center" wrapText="1"/>
      <protection hidden="1"/>
    </xf>
    <xf numFmtId="0" fontId="55" fillId="0" borderId="0" xfId="0" applyFont="1" applyAlignment="1">
      <alignment vertical="center"/>
    </xf>
    <xf numFmtId="0" fontId="28" fillId="6" borderId="0" xfId="0" applyFont="1" applyFill="1" applyAlignment="1">
      <alignment vertical="center" wrapText="1"/>
    </xf>
    <xf numFmtId="0" fontId="14" fillId="0" borderId="0" xfId="0" applyFont="1" applyAlignment="1">
      <alignment vertical="center" wrapText="1"/>
    </xf>
    <xf numFmtId="0" fontId="0" fillId="0" borderId="27" xfId="0" applyBorder="1" applyAlignment="1">
      <alignment vertical="center"/>
    </xf>
    <xf numFmtId="0" fontId="24" fillId="0" borderId="0" xfId="3" applyAlignment="1">
      <alignment vertical="center"/>
    </xf>
    <xf numFmtId="0" fontId="14" fillId="0" borderId="0" xfId="3" applyFont="1" applyAlignment="1">
      <alignment vertical="center"/>
    </xf>
    <xf numFmtId="0" fontId="14" fillId="0" borderId="0" xfId="3" applyFont="1" applyAlignment="1">
      <alignment vertical="center" wrapText="1"/>
    </xf>
    <xf numFmtId="0" fontId="0" fillId="0" borderId="0" xfId="0" applyBorder="1"/>
    <xf numFmtId="0" fontId="56" fillId="0" borderId="0" xfId="0" applyFont="1"/>
    <xf numFmtId="0" fontId="56" fillId="0" borderId="0" xfId="0" applyFont="1" applyAlignment="1">
      <alignment vertical="center"/>
    </xf>
    <xf numFmtId="0" fontId="54" fillId="0" borderId="0" xfId="1" applyFont="1" applyBorder="1" applyAlignment="1" applyProtection="1">
      <alignment horizontal="center"/>
    </xf>
    <xf numFmtId="0" fontId="54" fillId="3" borderId="0" xfId="1" applyFont="1" applyFill="1" applyBorder="1" applyAlignment="1" applyProtection="1">
      <alignment horizontal="center" vertical="center"/>
    </xf>
    <xf numFmtId="0" fontId="14" fillId="0" borderId="0" xfId="0" applyFont="1" applyBorder="1" applyAlignment="1">
      <alignment vertical="center" wrapText="1"/>
    </xf>
    <xf numFmtId="0" fontId="23" fillId="7" borderId="4" xfId="0" applyFont="1" applyFill="1" applyBorder="1" applyAlignment="1">
      <alignment horizontal="center" vertical="center"/>
    </xf>
    <xf numFmtId="0" fontId="57" fillId="0" borderId="0" xfId="0" applyFont="1" applyAlignment="1">
      <alignment vertical="center"/>
    </xf>
    <xf numFmtId="0" fontId="55" fillId="0" borderId="0" xfId="3" applyFont="1" applyFill="1" applyAlignment="1">
      <alignment vertical="center"/>
    </xf>
    <xf numFmtId="0" fontId="57" fillId="0" borderId="0" xfId="3" applyFont="1" applyFill="1" applyAlignment="1">
      <alignment vertical="center"/>
    </xf>
    <xf numFmtId="0" fontId="57" fillId="0" borderId="0" xfId="3" applyFont="1" applyAlignment="1">
      <alignment vertical="center"/>
    </xf>
    <xf numFmtId="0" fontId="30" fillId="0" borderId="0" xfId="0" applyFont="1" applyAlignment="1">
      <alignment wrapText="1"/>
    </xf>
    <xf numFmtId="0" fontId="0" fillId="0" borderId="0" xfId="0" applyBorder="1" applyAlignment="1">
      <alignment vertical="center"/>
    </xf>
    <xf numFmtId="0" fontId="24" fillId="0" borderId="0" xfId="0" quotePrefix="1" applyFont="1" applyBorder="1" applyAlignment="1">
      <alignment horizontal="center" vertical="center"/>
    </xf>
    <xf numFmtId="0" fontId="41" fillId="0" borderId="0" xfId="0" applyFont="1" applyAlignment="1">
      <alignment vertical="center"/>
    </xf>
    <xf numFmtId="0" fontId="24" fillId="0" borderId="0" xfId="0" applyFont="1" applyAlignment="1">
      <alignment vertical="center"/>
    </xf>
    <xf numFmtId="0" fontId="14" fillId="0" borderId="0" xfId="3" applyFont="1" applyFill="1" applyAlignment="1">
      <alignment vertical="center"/>
    </xf>
    <xf numFmtId="0" fontId="24" fillId="0" borderId="0" xfId="0" applyFont="1"/>
    <xf numFmtId="0" fontId="17" fillId="0" borderId="0" xfId="1" applyAlignment="1" applyProtection="1">
      <alignment horizontal="center"/>
    </xf>
    <xf numFmtId="0" fontId="17" fillId="3" borderId="0" xfId="1" applyFill="1" applyAlignment="1" applyProtection="1">
      <alignment horizontal="center" vertical="center"/>
    </xf>
    <xf numFmtId="0" fontId="24" fillId="0" borderId="4" xfId="0" applyFont="1" applyBorder="1" applyAlignment="1" applyProtection="1">
      <alignment vertical="center"/>
      <protection locked="0"/>
    </xf>
    <xf numFmtId="0" fontId="17" fillId="0" borderId="0" xfId="1" applyAlignment="1" applyProtection="1">
      <alignment horizontal="center" vertical="center"/>
    </xf>
    <xf numFmtId="0" fontId="12" fillId="0" borderId="0" xfId="0" applyFont="1" applyBorder="1" applyAlignment="1" applyProtection="1">
      <alignment horizontal="center" vertical="center"/>
      <protection hidden="1"/>
    </xf>
    <xf numFmtId="0" fontId="12" fillId="7" borderId="0" xfId="0" applyFont="1" applyFill="1" applyBorder="1" applyAlignment="1" applyProtection="1">
      <alignment horizontal="center" vertical="center"/>
      <protection hidden="1"/>
    </xf>
    <xf numFmtId="0" fontId="27" fillId="0" borderId="0" xfId="0" applyFont="1" applyAlignment="1" applyProtection="1">
      <alignment vertical="center"/>
    </xf>
    <xf numFmtId="0" fontId="15" fillId="7" borderId="0" xfId="0" applyFont="1" applyFill="1" applyAlignment="1" applyProtection="1">
      <alignment vertical="center"/>
    </xf>
    <xf numFmtId="0" fontId="15" fillId="7" borderId="0" xfId="0" applyFont="1" applyFill="1" applyAlignment="1" applyProtection="1">
      <alignment horizontal="left" vertical="center"/>
    </xf>
    <xf numFmtId="0" fontId="57" fillId="0" borderId="0" xfId="0" applyFont="1" applyAlignment="1" applyProtection="1">
      <alignment vertical="center"/>
    </xf>
    <xf numFmtId="0" fontId="0" fillId="0" borderId="0" xfId="0" applyAlignment="1" applyProtection="1">
      <alignment vertical="center"/>
    </xf>
    <xf numFmtId="0" fontId="15" fillId="0" borderId="0" xfId="0" applyFont="1" applyAlignment="1" applyProtection="1">
      <alignment vertical="center"/>
    </xf>
    <xf numFmtId="0" fontId="15" fillId="0" borderId="0" xfId="0" applyFont="1" applyAlignment="1" applyProtection="1">
      <alignment horizontal="left" vertical="center"/>
    </xf>
    <xf numFmtId="0" fontId="14" fillId="0" borderId="0" xfId="0" applyFont="1" applyBorder="1" applyAlignment="1">
      <alignment horizontal="justify" vertical="center" wrapText="1"/>
    </xf>
    <xf numFmtId="0" fontId="20" fillId="0" borderId="28" xfId="0" applyFont="1" applyFill="1" applyBorder="1" applyAlignment="1">
      <alignment vertical="center"/>
    </xf>
    <xf numFmtId="0" fontId="73" fillId="0" borderId="0" xfId="3" applyFont="1" applyFill="1" applyAlignment="1">
      <alignment vertical="center"/>
    </xf>
    <xf numFmtId="0" fontId="73" fillId="0" borderId="0" xfId="0" applyFont="1" applyAlignment="1">
      <alignment vertical="center"/>
    </xf>
    <xf numFmtId="0" fontId="27" fillId="0" borderId="0" xfId="0" applyFont="1" applyAlignment="1">
      <alignment vertical="center" wrapText="1"/>
    </xf>
    <xf numFmtId="0" fontId="73" fillId="0" borderId="0" xfId="3" applyFont="1" applyAlignment="1">
      <alignment vertical="center"/>
    </xf>
    <xf numFmtId="0" fontId="24" fillId="0" borderId="28" xfId="0" applyFont="1" applyBorder="1" applyAlignment="1">
      <alignment horizontal="justify" vertical="center" wrapText="1"/>
    </xf>
    <xf numFmtId="0" fontId="24" fillId="0" borderId="0" xfId="3" applyAlignment="1">
      <alignment vertical="center" wrapText="1"/>
    </xf>
    <xf numFmtId="0" fontId="23" fillId="7" borderId="4" xfId="0" applyFont="1" applyFill="1" applyBorder="1" applyAlignment="1">
      <alignment horizontal="center" vertical="center"/>
    </xf>
    <xf numFmtId="0" fontId="24" fillId="0" borderId="0" xfId="0" applyFont="1" applyBorder="1" applyAlignment="1" applyProtection="1">
      <alignment vertical="center" wrapText="1"/>
      <protection locked="0"/>
    </xf>
    <xf numFmtId="0" fontId="0" fillId="0" borderId="0" xfId="0" applyBorder="1" applyAlignment="1">
      <alignment vertical="center" wrapText="1"/>
    </xf>
    <xf numFmtId="0" fontId="14" fillId="0" borderId="0" xfId="0" applyFont="1" applyAlignment="1" applyProtection="1">
      <alignment vertical="center"/>
    </xf>
    <xf numFmtId="0" fontId="14" fillId="26" borderId="3" xfId="0" applyFont="1" applyFill="1" applyBorder="1" applyAlignment="1" applyProtection="1">
      <alignment horizontal="center" vertical="center" wrapText="1"/>
    </xf>
    <xf numFmtId="0" fontId="55" fillId="0" borderId="0" xfId="0" applyFont="1" applyAlignment="1" applyProtection="1">
      <alignment vertical="center"/>
    </xf>
    <xf numFmtId="0" fontId="0" fillId="0" borderId="0" xfId="0" applyProtection="1"/>
    <xf numFmtId="0" fontId="9" fillId="0" borderId="0" xfId="0" applyFont="1" applyProtection="1"/>
    <xf numFmtId="0" fontId="15" fillId="0" borderId="0" xfId="0" applyFont="1" applyBorder="1" applyAlignment="1" applyProtection="1">
      <alignment horizontal="center" wrapText="1"/>
    </xf>
    <xf numFmtId="0" fontId="0" fillId="0" borderId="0" xfId="0" applyAlignment="1">
      <alignment horizontal="center" wrapText="1"/>
    </xf>
    <xf numFmtId="0" fontId="27" fillId="6" borderId="0" xfId="0" applyFont="1" applyFill="1" applyAlignment="1">
      <alignment vertical="center"/>
    </xf>
    <xf numFmtId="0" fontId="23" fillId="6" borderId="0" xfId="0" applyFont="1" applyFill="1" applyBorder="1" applyAlignment="1">
      <alignment horizontal="center" vertical="center" wrapText="1"/>
    </xf>
    <xf numFmtId="0" fontId="24" fillId="6" borderId="0" xfId="0" applyFont="1" applyFill="1" applyAlignment="1">
      <alignment vertical="center"/>
    </xf>
    <xf numFmtId="0" fontId="21" fillId="0" borderId="0" xfId="0" applyFont="1" applyBorder="1" applyAlignment="1">
      <alignment vertical="center"/>
    </xf>
    <xf numFmtId="0" fontId="48" fillId="0" borderId="0" xfId="0" applyFont="1" applyBorder="1" applyAlignment="1">
      <alignment horizontal="left" vertical="center" wrapText="1" indent="3"/>
    </xf>
    <xf numFmtId="0" fontId="21" fillId="0" borderId="0" xfId="0" applyFont="1" applyAlignment="1">
      <alignment vertical="center"/>
    </xf>
    <xf numFmtId="0" fontId="30" fillId="0" borderId="0" xfId="0" applyFont="1" applyBorder="1" applyAlignment="1">
      <alignment horizontal="center" wrapText="1"/>
    </xf>
    <xf numFmtId="0" fontId="30" fillId="0" borderId="0" xfId="0" applyFont="1" applyAlignment="1">
      <alignment horizontal="center" wrapText="1"/>
    </xf>
    <xf numFmtId="0" fontId="80" fillId="0" borderId="0" xfId="0" applyFont="1" applyBorder="1" applyAlignment="1" applyProtection="1">
      <alignment horizontal="center" vertical="center" wrapText="1"/>
    </xf>
    <xf numFmtId="0" fontId="23" fillId="7" borderId="4" xfId="0" applyFont="1" applyFill="1" applyBorder="1" applyAlignment="1">
      <alignment horizontal="center" vertical="center"/>
    </xf>
    <xf numFmtId="1" fontId="22" fillId="26" borderId="4" xfId="0" applyNumberFormat="1" applyFont="1" applyFill="1" applyBorder="1" applyAlignment="1" applyProtection="1">
      <alignment horizontal="center" vertical="center" wrapText="1"/>
      <protection locked="0" hidden="1"/>
    </xf>
    <xf numFmtId="0" fontId="22" fillId="26" borderId="4" xfId="0" applyFont="1" applyFill="1" applyBorder="1" applyAlignment="1" applyProtection="1">
      <alignment horizontal="center" vertical="center"/>
      <protection locked="0" hidden="1"/>
    </xf>
    <xf numFmtId="0" fontId="21" fillId="26" borderId="21" xfId="0" applyFont="1" applyFill="1" applyBorder="1" applyAlignment="1" applyProtection="1">
      <alignment horizontal="center" vertical="center" wrapText="1"/>
    </xf>
    <xf numFmtId="0" fontId="26" fillId="8" borderId="0" xfId="0" applyFont="1" applyFill="1" applyAlignment="1" applyProtection="1">
      <alignment horizontal="left" vertical="center"/>
      <protection hidden="1"/>
    </xf>
    <xf numFmtId="0" fontId="26" fillId="8" borderId="0" xfId="0" applyFont="1" applyFill="1" applyBorder="1" applyAlignment="1" applyProtection="1">
      <alignment horizontal="left" vertical="center"/>
      <protection hidden="1"/>
    </xf>
    <xf numFmtId="0" fontId="54" fillId="0" borderId="0" xfId="1" applyFont="1" applyBorder="1" applyAlignment="1" applyProtection="1">
      <alignment horizontal="center" vertical="center"/>
    </xf>
    <xf numFmtId="0" fontId="21" fillId="0" borderId="21" xfId="0" applyFont="1" applyFill="1" applyBorder="1" applyAlignment="1">
      <alignment horizontal="left" vertical="center"/>
    </xf>
    <xf numFmtId="0" fontId="31" fillId="0" borderId="0" xfId="0" applyFont="1" applyFill="1" applyAlignment="1">
      <alignment horizontal="center" vertical="top" wrapText="1"/>
    </xf>
    <xf numFmtId="0" fontId="27" fillId="0" borderId="0" xfId="0" applyFont="1" applyAlignment="1">
      <alignment horizontal="center" vertical="top"/>
    </xf>
    <xf numFmtId="0" fontId="16" fillId="4" borderId="0" xfId="0" applyFont="1" applyFill="1" applyAlignment="1" applyProtection="1">
      <alignment horizontal="left" vertical="center"/>
      <protection hidden="1"/>
    </xf>
    <xf numFmtId="0" fontId="21" fillId="0" borderId="0" xfId="0" applyFont="1"/>
    <xf numFmtId="0" fontId="24" fillId="0" borderId="0" xfId="3" applyAlignment="1" applyProtection="1">
      <alignment vertical="center"/>
      <protection hidden="1"/>
    </xf>
    <xf numFmtId="0" fontId="77" fillId="0" borderId="0" xfId="3" applyFont="1" applyAlignment="1">
      <alignment vertical="center"/>
    </xf>
    <xf numFmtId="0" fontId="14" fillId="0" borderId="0" xfId="0" applyFont="1" applyBorder="1" applyAlignment="1" applyProtection="1">
      <alignment horizontal="center" wrapText="1"/>
    </xf>
    <xf numFmtId="0" fontId="0" fillId="0" borderId="0" xfId="0" applyNumberFormat="1" applyAlignment="1" applyProtection="1">
      <alignment vertical="center" wrapText="1"/>
      <protection hidden="1"/>
    </xf>
    <xf numFmtId="0" fontId="17" fillId="0" borderId="0" xfId="1" applyNumberFormat="1" applyAlignment="1" applyProtection="1">
      <alignment horizontal="center"/>
    </xf>
    <xf numFmtId="0" fontId="0" fillId="0" borderId="0" xfId="0" applyNumberFormat="1" applyAlignment="1">
      <alignment wrapText="1"/>
    </xf>
    <xf numFmtId="0" fontId="28" fillId="6" borderId="0" xfId="0" applyNumberFormat="1" applyFont="1" applyFill="1" applyAlignment="1">
      <alignment vertical="center" wrapText="1"/>
    </xf>
    <xf numFmtId="0" fontId="25" fillId="0" borderId="0" xfId="0" applyNumberFormat="1" applyFont="1"/>
    <xf numFmtId="0" fontId="0" fillId="0" borderId="0" xfId="0" applyNumberFormat="1" applyBorder="1" applyAlignment="1" applyProtection="1">
      <alignment wrapText="1"/>
      <protection locked="0"/>
    </xf>
    <xf numFmtId="0" fontId="14" fillId="0" borderId="0" xfId="0" applyNumberFormat="1" applyFont="1" applyBorder="1" applyAlignment="1">
      <alignment vertical="center" wrapText="1"/>
    </xf>
    <xf numFmtId="0" fontId="0" fillId="0" borderId="0" xfId="0" applyNumberFormat="1"/>
    <xf numFmtId="0" fontId="0" fillId="0" borderId="0" xfId="0" applyNumberFormat="1" applyAlignment="1">
      <alignment vertical="center"/>
    </xf>
    <xf numFmtId="0" fontId="0" fillId="6" borderId="0" xfId="0" applyNumberFormat="1" applyFill="1" applyBorder="1" applyAlignment="1">
      <alignment horizontal="center" wrapText="1"/>
    </xf>
    <xf numFmtId="0" fontId="14" fillId="6" borderId="0" xfId="0" applyNumberFormat="1" applyFont="1" applyFill="1" applyBorder="1" applyAlignment="1">
      <alignment horizontal="center" vertical="center" wrapText="1"/>
    </xf>
    <xf numFmtId="0" fontId="0" fillId="6" borderId="0" xfId="0" applyNumberFormat="1" applyFill="1" applyBorder="1" applyAlignment="1">
      <alignment horizontal="center" vertical="center" wrapText="1"/>
    </xf>
    <xf numFmtId="0" fontId="0" fillId="6" borderId="0" xfId="0" applyNumberFormat="1" applyFill="1" applyBorder="1" applyAlignment="1">
      <alignment vertical="center" wrapText="1"/>
    </xf>
    <xf numFmtId="1" fontId="22" fillId="0" borderId="4" xfId="0" applyNumberFormat="1" applyFont="1" applyFill="1" applyBorder="1" applyAlignment="1" applyProtection="1">
      <alignment horizontal="center" vertical="center" wrapText="1"/>
      <protection locked="0"/>
    </xf>
    <xf numFmtId="1" fontId="22" fillId="3" borderId="4" xfId="0" applyNumberFormat="1" applyFont="1" applyFill="1"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0" fontId="27" fillId="0" borderId="5" xfId="0" applyFont="1" applyBorder="1" applyAlignment="1" applyProtection="1">
      <alignment horizontal="center" vertical="center"/>
      <protection locked="0"/>
    </xf>
    <xf numFmtId="0" fontId="24" fillId="0" borderId="0" xfId="0" applyFont="1" applyAlignment="1" applyProtection="1">
      <alignment vertical="center"/>
      <protection hidden="1"/>
    </xf>
    <xf numFmtId="0" fontId="23" fillId="7" borderId="4" xfId="0" applyFont="1" applyFill="1" applyBorder="1" applyAlignment="1">
      <alignment horizontal="center" vertical="center"/>
    </xf>
    <xf numFmtId="0" fontId="24" fillId="0" borderId="0" xfId="3" applyAlignment="1">
      <alignment vertical="center" wrapText="1"/>
    </xf>
    <xf numFmtId="0" fontId="24" fillId="0" borderId="0" xfId="3" applyFont="1" applyBorder="1" applyAlignment="1">
      <alignment vertical="center" wrapText="1"/>
    </xf>
    <xf numFmtId="0" fontId="28" fillId="0" borderId="0" xfId="3" applyFont="1" applyFill="1" applyBorder="1" applyAlignment="1">
      <alignment vertical="center" wrapText="1"/>
    </xf>
    <xf numFmtId="0" fontId="17" fillId="0" borderId="0" xfId="1" applyAlignment="1" applyProtection="1">
      <alignment horizontal="right" vertical="center"/>
    </xf>
    <xf numFmtId="0" fontId="17" fillId="0" borderId="0" xfId="1" applyAlignment="1" applyProtection="1">
      <alignment horizontal="left" vertical="center"/>
    </xf>
    <xf numFmtId="0" fontId="24" fillId="0" borderId="0" xfId="0" applyFont="1" applyBorder="1" applyAlignment="1" applyProtection="1">
      <alignment horizontal="center" vertical="center" wrapText="1"/>
      <protection locked="0"/>
    </xf>
    <xf numFmtId="0" fontId="10" fillId="3" borderId="0" xfId="0" applyFont="1" applyFill="1" applyAlignment="1" applyProtection="1">
      <alignment vertical="center" wrapText="1"/>
    </xf>
    <xf numFmtId="0" fontId="16" fillId="4" borderId="0" xfId="3" applyFont="1" applyFill="1" applyAlignment="1">
      <alignment vertical="center"/>
    </xf>
    <xf numFmtId="0" fontId="24" fillId="4" borderId="0" xfId="3" applyFill="1" applyAlignment="1">
      <alignment vertical="center"/>
    </xf>
    <xf numFmtId="0" fontId="15" fillId="4" borderId="0" xfId="3" applyFont="1" applyFill="1" applyAlignment="1">
      <alignment vertical="center"/>
    </xf>
    <xf numFmtId="0" fontId="24" fillId="0" borderId="0" xfId="3"/>
    <xf numFmtId="0" fontId="17" fillId="0" borderId="0" xfId="1" applyAlignment="1" applyProtection="1">
      <alignment horizontal="center"/>
      <protection locked="0"/>
    </xf>
    <xf numFmtId="0" fontId="28" fillId="0" borderId="0" xfId="0" applyFont="1" applyFill="1" applyAlignment="1">
      <alignment vertical="center" wrapText="1"/>
    </xf>
    <xf numFmtId="0" fontId="12" fillId="4" borderId="0" xfId="3" applyFont="1" applyFill="1" applyBorder="1" applyAlignment="1">
      <alignment horizontal="center" vertical="center"/>
    </xf>
    <xf numFmtId="0" fontId="10" fillId="5" borderId="0" xfId="3" applyFont="1" applyFill="1" applyAlignment="1">
      <alignment vertical="center"/>
    </xf>
    <xf numFmtId="0" fontId="9" fillId="0" borderId="0" xfId="3" applyFont="1"/>
    <xf numFmtId="0" fontId="119" fillId="0" borderId="0" xfId="3" applyFont="1" applyFill="1" applyBorder="1" applyAlignment="1" applyProtection="1">
      <alignment horizontal="center" vertical="center" wrapText="1"/>
      <protection hidden="1"/>
    </xf>
    <xf numFmtId="0" fontId="32" fillId="7" borderId="43" xfId="3" applyFont="1" applyFill="1" applyBorder="1" applyAlignment="1">
      <alignment horizontal="center" vertical="center" wrapText="1"/>
    </xf>
    <xf numFmtId="0" fontId="32" fillId="7" borderId="43" xfId="3" applyFont="1" applyFill="1" applyBorder="1" applyAlignment="1">
      <alignment vertical="center" wrapText="1"/>
    </xf>
    <xf numFmtId="0" fontId="61" fillId="0" borderId="0" xfId="3" applyFont="1" applyAlignment="1" applyProtection="1">
      <alignment horizontal="center" vertical="center" wrapText="1"/>
      <protection hidden="1"/>
    </xf>
    <xf numFmtId="0" fontId="58" fillId="0" borderId="32" xfId="3" applyFont="1" applyBorder="1" applyAlignment="1" applyProtection="1">
      <alignment vertical="center" wrapText="1"/>
    </xf>
    <xf numFmtId="0" fontId="58" fillId="0" borderId="33" xfId="3" applyFont="1" applyBorder="1" applyAlignment="1" applyProtection="1">
      <alignment horizontal="left" vertical="center" wrapText="1"/>
      <protection locked="0"/>
    </xf>
    <xf numFmtId="0" fontId="58" fillId="0" borderId="0" xfId="3" applyFont="1" applyAlignment="1" applyProtection="1">
      <alignment vertical="center" wrapText="1"/>
      <protection hidden="1"/>
    </xf>
    <xf numFmtId="0" fontId="58" fillId="0" borderId="29" xfId="3" applyFont="1" applyBorder="1" applyAlignment="1" applyProtection="1">
      <alignment vertical="center" wrapText="1"/>
    </xf>
    <xf numFmtId="0" fontId="58" fillId="0" borderId="30" xfId="3" applyFont="1" applyBorder="1" applyAlignment="1" applyProtection="1">
      <alignment horizontal="left" vertical="center" wrapText="1"/>
      <protection locked="0"/>
    </xf>
    <xf numFmtId="0" fontId="24" fillId="0" borderId="0" xfId="3" applyFill="1" applyBorder="1" applyAlignment="1" applyProtection="1">
      <alignment vertical="center"/>
      <protection hidden="1"/>
    </xf>
    <xf numFmtId="0" fontId="24" fillId="0" borderId="0" xfId="3" applyFill="1" applyBorder="1"/>
    <xf numFmtId="0" fontId="23" fillId="0" borderId="4" xfId="0" applyFont="1" applyBorder="1" applyAlignment="1" applyProtection="1">
      <alignment horizontal="center" vertical="center" wrapText="1"/>
      <protection locked="0"/>
    </xf>
    <xf numFmtId="0" fontId="28" fillId="5" borderId="0" xfId="0" applyFont="1" applyFill="1" applyAlignment="1" applyProtection="1">
      <alignment horizontal="left" vertical="center" wrapText="1"/>
    </xf>
    <xf numFmtId="0" fontId="23" fillId="0" borderId="0" xfId="0" applyFont="1" applyFill="1" applyBorder="1" applyAlignment="1">
      <alignment horizontal="left" vertical="top" wrapText="1"/>
    </xf>
    <xf numFmtId="0" fontId="24" fillId="0" borderId="0" xfId="0" applyFont="1" applyAlignment="1">
      <alignment horizontal="left" vertical="center"/>
    </xf>
    <xf numFmtId="0" fontId="122" fillId="0" borderId="0" xfId="0" applyFont="1" applyAlignment="1" applyProtection="1">
      <alignment vertical="center"/>
    </xf>
    <xf numFmtId="0" fontId="14" fillId="0" borderId="0" xfId="0" applyFont="1" applyBorder="1" applyAlignment="1">
      <alignment horizontal="left" vertical="center" wrapText="1"/>
    </xf>
    <xf numFmtId="0" fontId="24" fillId="0" borderId="0" xfId="3" applyAlignment="1">
      <alignment vertical="center" wrapText="1"/>
    </xf>
    <xf numFmtId="0" fontId="24" fillId="0" borderId="0" xfId="3" applyFont="1" applyBorder="1" applyAlignment="1">
      <alignment vertical="center" wrapText="1"/>
    </xf>
    <xf numFmtId="0" fontId="47" fillId="0" borderId="0" xfId="3" quotePrefix="1" applyFont="1" applyAlignment="1">
      <alignment horizontal="left" vertical="center" wrapText="1"/>
    </xf>
    <xf numFmtId="0" fontId="28" fillId="5" borderId="0" xfId="0" applyFont="1" applyFill="1" applyAlignment="1" applyProtection="1">
      <alignment horizontal="left" vertical="center" wrapText="1"/>
    </xf>
    <xf numFmtId="0" fontId="27" fillId="0" borderId="4" xfId="0" applyFont="1" applyBorder="1" applyAlignment="1" applyProtection="1">
      <alignment horizontal="center" vertical="center"/>
      <protection locked="0"/>
    </xf>
    <xf numFmtId="0" fontId="14" fillId="0" borderId="0" xfId="3" applyFont="1" applyAlignment="1" applyProtection="1">
      <alignment vertical="center" wrapText="1"/>
      <protection hidden="1"/>
    </xf>
    <xf numFmtId="0" fontId="14" fillId="0" borderId="0" xfId="3" applyFont="1" applyAlignment="1" applyProtection="1">
      <alignment vertical="center"/>
      <protection hidden="1"/>
    </xf>
    <xf numFmtId="0" fontId="21" fillId="0" borderId="0" xfId="3" applyFont="1" applyFill="1" applyBorder="1" applyAlignment="1" applyProtection="1">
      <alignment horizontal="center" vertical="center" wrapText="1"/>
      <protection hidden="1"/>
    </xf>
    <xf numFmtId="0" fontId="55" fillId="0" borderId="0" xfId="3" applyFont="1" applyFill="1" applyAlignment="1" applyProtection="1">
      <alignment vertical="center"/>
      <protection hidden="1"/>
    </xf>
    <xf numFmtId="0" fontId="21" fillId="2" borderId="16" xfId="3" applyFont="1" applyFill="1" applyBorder="1" applyAlignment="1" applyProtection="1">
      <alignment horizontal="center" vertical="center" wrapText="1"/>
      <protection hidden="1"/>
    </xf>
    <xf numFmtId="0" fontId="21" fillId="2" borderId="4" xfId="3" applyFont="1" applyFill="1" applyBorder="1" applyAlignment="1" applyProtection="1">
      <alignment horizontal="center" vertical="center" wrapText="1"/>
      <protection hidden="1"/>
    </xf>
    <xf numFmtId="0" fontId="21" fillId="21" borderId="4" xfId="3" applyFont="1" applyFill="1" applyBorder="1" applyAlignment="1" applyProtection="1">
      <alignment horizontal="center" vertical="center"/>
      <protection hidden="1"/>
    </xf>
    <xf numFmtId="164" fontId="14" fillId="26" borderId="4" xfId="3" applyNumberFormat="1" applyFont="1" applyFill="1" applyBorder="1" applyAlignment="1" applyProtection="1">
      <alignment horizontal="center" vertical="center"/>
      <protection hidden="1"/>
    </xf>
    <xf numFmtId="0" fontId="14" fillId="26" borderId="4" xfId="3" applyFont="1" applyFill="1" applyBorder="1" applyAlignment="1" applyProtection="1">
      <alignment horizontal="center" vertical="center"/>
      <protection hidden="1"/>
    </xf>
    <xf numFmtId="0" fontId="14" fillId="0" borderId="0" xfId="3" applyFont="1" applyFill="1" applyBorder="1" applyAlignment="1" applyProtection="1">
      <alignment horizontal="center" vertical="center"/>
      <protection hidden="1"/>
    </xf>
    <xf numFmtId="0" fontId="14" fillId="0" borderId="0" xfId="3" applyFont="1" applyFill="1" applyAlignment="1" applyProtection="1">
      <alignment vertical="center"/>
      <protection hidden="1"/>
    </xf>
    <xf numFmtId="0" fontId="74" fillId="0" borderId="0" xfId="3" applyFont="1" applyAlignment="1" applyProtection="1">
      <alignment vertical="center"/>
      <protection hidden="1"/>
    </xf>
    <xf numFmtId="0" fontId="21" fillId="2" borderId="5" xfId="3" applyFont="1" applyFill="1" applyBorder="1" applyAlignment="1" applyProtection="1">
      <alignment horizontal="center" vertical="center" wrapText="1"/>
      <protection hidden="1"/>
    </xf>
    <xf numFmtId="0" fontId="14" fillId="0" borderId="4" xfId="3" applyFont="1" applyFill="1" applyBorder="1" applyAlignment="1" applyProtection="1">
      <alignment horizontal="center" vertical="center"/>
      <protection locked="0"/>
    </xf>
    <xf numFmtId="0" fontId="42" fillId="0" borderId="0" xfId="3" quotePrefix="1" applyFont="1" applyAlignment="1">
      <alignment horizontal="left" vertical="center" wrapText="1"/>
    </xf>
    <xf numFmtId="0" fontId="27" fillId="0" borderId="0" xfId="3" applyFont="1" applyAlignment="1" applyProtection="1">
      <alignment vertical="center" wrapText="1"/>
      <protection hidden="1"/>
    </xf>
    <xf numFmtId="0" fontId="57" fillId="0" borderId="0" xfId="3" applyFont="1" applyFill="1" applyAlignment="1" applyProtection="1">
      <alignment vertical="center"/>
      <protection hidden="1"/>
    </xf>
    <xf numFmtId="0" fontId="21" fillId="21" borderId="3" xfId="3" applyFont="1" applyFill="1" applyBorder="1" applyAlignment="1" applyProtection="1">
      <alignment horizontal="center" vertical="center"/>
      <protection hidden="1"/>
    </xf>
    <xf numFmtId="0" fontId="14" fillId="26" borderId="3" xfId="3" applyFont="1" applyFill="1" applyBorder="1" applyAlignment="1" applyProtection="1">
      <alignment horizontal="center" vertical="center"/>
      <protection hidden="1"/>
    </xf>
    <xf numFmtId="0" fontId="21" fillId="21" borderId="5" xfId="3" applyFont="1" applyFill="1" applyBorder="1" applyAlignment="1" applyProtection="1">
      <alignment horizontal="center" vertical="center"/>
      <protection hidden="1"/>
    </xf>
    <xf numFmtId="0" fontId="21" fillId="57" borderId="21" xfId="3" applyFont="1" applyFill="1" applyBorder="1" applyAlignment="1" applyProtection="1">
      <alignment horizontal="center" vertical="center" wrapText="1"/>
      <protection hidden="1"/>
    </xf>
    <xf numFmtId="0" fontId="21" fillId="22" borderId="3" xfId="3" applyFont="1" applyFill="1" applyBorder="1" applyAlignment="1" applyProtection="1">
      <alignment horizontal="center" vertical="center"/>
      <protection hidden="1"/>
    </xf>
    <xf numFmtId="0" fontId="21" fillId="22" borderId="4" xfId="3" applyFont="1" applyFill="1" applyBorder="1" applyAlignment="1" applyProtection="1">
      <alignment horizontal="center" vertical="center"/>
      <protection hidden="1"/>
    </xf>
    <xf numFmtId="0" fontId="21" fillId="22" borderId="5" xfId="3" applyFont="1" applyFill="1" applyBorder="1" applyAlignment="1" applyProtection="1">
      <alignment horizontal="center" vertical="center"/>
      <protection hidden="1"/>
    </xf>
    <xf numFmtId="0" fontId="21" fillId="58" borderId="3" xfId="3" applyFont="1" applyFill="1" applyBorder="1" applyAlignment="1" applyProtection="1">
      <alignment horizontal="center" vertical="center" wrapText="1"/>
      <protection hidden="1"/>
    </xf>
    <xf numFmtId="0" fontId="14" fillId="0" borderId="5" xfId="3" applyFont="1" applyBorder="1" applyAlignment="1" applyProtection="1">
      <alignment horizontal="center" vertical="center"/>
      <protection locked="0"/>
    </xf>
    <xf numFmtId="0" fontId="14" fillId="0" borderId="21" xfId="0" applyFont="1" applyFill="1" applyBorder="1" applyAlignment="1" applyProtection="1">
      <alignment vertical="center" wrapText="1"/>
      <protection locked="0"/>
    </xf>
    <xf numFmtId="0" fontId="14" fillId="0" borderId="4" xfId="0" applyFont="1" applyFill="1" applyBorder="1" applyAlignment="1" applyProtection="1">
      <alignment vertical="center" wrapText="1"/>
      <protection locked="0"/>
    </xf>
    <xf numFmtId="0" fontId="21" fillId="26" borderId="3" xfId="3" applyFont="1" applyFill="1" applyBorder="1" applyAlignment="1" applyProtection="1">
      <alignment horizontal="center" vertical="center" wrapText="1"/>
      <protection hidden="1"/>
    </xf>
    <xf numFmtId="0" fontId="14" fillId="26" borderId="4" xfId="0" applyFont="1" applyFill="1" applyBorder="1" applyAlignment="1" applyProtection="1">
      <alignment horizontal="center" vertical="center" wrapText="1"/>
      <protection hidden="1"/>
    </xf>
    <xf numFmtId="0" fontId="21" fillId="25" borderId="4" xfId="3" applyFont="1" applyFill="1" applyBorder="1" applyAlignment="1" applyProtection="1">
      <alignment horizontal="center" vertical="center"/>
      <protection hidden="1"/>
    </xf>
    <xf numFmtId="0" fontId="21" fillId="24" borderId="4" xfId="3" applyFont="1" applyFill="1" applyBorder="1" applyAlignment="1" applyProtection="1">
      <alignment horizontal="center" vertical="center"/>
      <protection hidden="1"/>
    </xf>
    <xf numFmtId="0" fontId="21" fillId="23" borderId="4" xfId="3" applyFont="1" applyFill="1" applyBorder="1" applyAlignment="1" applyProtection="1">
      <alignment horizontal="center" vertical="center"/>
      <protection hidden="1"/>
    </xf>
    <xf numFmtId="0" fontId="21" fillId="57" borderId="4" xfId="3" applyFont="1" applyFill="1" applyBorder="1" applyAlignment="1" applyProtection="1">
      <alignment horizontal="center" vertical="center" wrapText="1"/>
      <protection hidden="1"/>
    </xf>
    <xf numFmtId="0" fontId="27" fillId="28" borderId="4" xfId="0" applyFont="1" applyFill="1" applyBorder="1" applyAlignment="1" applyProtection="1">
      <alignment horizontal="center" vertical="center"/>
      <protection locked="0"/>
    </xf>
    <xf numFmtId="0" fontId="23" fillId="0" borderId="7" xfId="0" applyFont="1" applyFill="1" applyBorder="1" applyAlignment="1" applyProtection="1">
      <alignment vertical="center" wrapText="1"/>
      <protection hidden="1"/>
    </xf>
    <xf numFmtId="0" fontId="23" fillId="0" borderId="0" xfId="0" applyFont="1" applyFill="1" applyBorder="1" applyAlignment="1" applyProtection="1">
      <alignment vertical="center" wrapText="1"/>
      <protection hidden="1"/>
    </xf>
    <xf numFmtId="0" fontId="25" fillId="0" borderId="0" xfId="0" applyFont="1" applyAlignment="1" applyProtection="1">
      <alignment vertical="center"/>
      <protection hidden="1"/>
    </xf>
    <xf numFmtId="0" fontId="42" fillId="0" borderId="7" xfId="0" applyFont="1" applyFill="1" applyBorder="1" applyAlignment="1" applyProtection="1">
      <alignment vertical="center" wrapText="1"/>
      <protection hidden="1"/>
    </xf>
    <xf numFmtId="0" fontId="27" fillId="0" borderId="7" xfId="0" applyFont="1" applyFill="1" applyBorder="1" applyAlignment="1" applyProtection="1">
      <alignment vertical="center" wrapText="1"/>
      <protection hidden="1"/>
    </xf>
    <xf numFmtId="0" fontId="22" fillId="0" borderId="0" xfId="0" applyFont="1" applyAlignment="1" applyProtection="1">
      <alignment vertical="center"/>
      <protection hidden="1"/>
    </xf>
    <xf numFmtId="0" fontId="25" fillId="2" borderId="4" xfId="0" applyFont="1" applyFill="1" applyBorder="1" applyAlignment="1" applyProtection="1">
      <alignment horizontal="center" vertical="center"/>
      <protection hidden="1"/>
    </xf>
    <xf numFmtId="10" fontId="27" fillId="0" borderId="7" xfId="0" applyNumberFormat="1" applyFont="1" applyFill="1" applyBorder="1" applyAlignment="1" applyProtection="1">
      <alignment vertical="center" wrapText="1"/>
      <protection hidden="1"/>
    </xf>
    <xf numFmtId="0" fontId="25" fillId="2" borderId="5" xfId="0" applyFont="1" applyFill="1" applyBorder="1" applyAlignment="1" applyProtection="1">
      <alignment horizontal="center" vertical="center"/>
      <protection hidden="1"/>
    </xf>
    <xf numFmtId="0" fontId="24" fillId="2" borderId="4" xfId="0" applyFont="1" applyFill="1" applyBorder="1" applyAlignment="1" applyProtection="1">
      <alignment horizontal="center" vertical="center"/>
      <protection hidden="1"/>
    </xf>
    <xf numFmtId="0" fontId="42" fillId="0" borderId="0" xfId="0" applyFont="1" applyFill="1" applyBorder="1" applyAlignment="1" applyProtection="1">
      <alignment horizontal="center" vertical="center"/>
      <protection hidden="1"/>
    </xf>
    <xf numFmtId="0" fontId="27" fillId="0" borderId="0" xfId="0" applyFont="1" applyFill="1" applyBorder="1" applyAlignment="1" applyProtection="1">
      <alignment vertical="center" wrapText="1"/>
      <protection hidden="1"/>
    </xf>
    <xf numFmtId="0" fontId="42" fillId="0" borderId="0" xfId="0" applyFont="1" applyFill="1" applyBorder="1" applyAlignment="1" applyProtection="1">
      <alignment vertical="center" wrapText="1"/>
      <protection hidden="1"/>
    </xf>
    <xf numFmtId="0" fontId="14" fillId="2" borderId="4" xfId="0" applyFont="1" applyFill="1" applyBorder="1" applyAlignment="1" applyProtection="1">
      <alignment horizontal="center" vertical="center" wrapText="1"/>
      <protection hidden="1"/>
    </xf>
    <xf numFmtId="0" fontId="27" fillId="0" borderId="0" xfId="0" applyFont="1" applyFill="1" applyBorder="1" applyAlignment="1" applyProtection="1">
      <alignment horizontal="center" vertical="center" wrapText="1"/>
      <protection hidden="1"/>
    </xf>
    <xf numFmtId="0" fontId="27" fillId="0" borderId="0" xfId="0" applyFont="1" applyFill="1" applyBorder="1" applyAlignment="1" applyProtection="1">
      <alignment horizontal="center" vertical="center"/>
      <protection hidden="1"/>
    </xf>
    <xf numFmtId="10" fontId="14" fillId="26" borderId="4" xfId="0" applyNumberFormat="1" applyFont="1" applyFill="1" applyBorder="1" applyAlignment="1" applyProtection="1">
      <alignment horizontal="center" vertical="center" wrapText="1"/>
      <protection hidden="1"/>
    </xf>
    <xf numFmtId="0" fontId="27" fillId="26" borderId="4" xfId="0" applyFont="1" applyFill="1" applyBorder="1" applyAlignment="1" applyProtection="1">
      <alignment horizontal="center" vertical="center" wrapText="1"/>
      <protection hidden="1"/>
    </xf>
    <xf numFmtId="10" fontId="27" fillId="0" borderId="0" xfId="0" applyNumberFormat="1" applyFont="1" applyFill="1" applyBorder="1" applyAlignment="1" applyProtection="1">
      <alignment horizontal="center" vertical="center" wrapText="1"/>
      <protection hidden="1"/>
    </xf>
    <xf numFmtId="0" fontId="14" fillId="0" borderId="0" xfId="0" applyFont="1" applyAlignment="1" applyProtection="1">
      <alignment vertical="center"/>
      <protection hidden="1"/>
    </xf>
    <xf numFmtId="0" fontId="27" fillId="0" borderId="4" xfId="0" applyFont="1" applyFill="1" applyBorder="1" applyAlignment="1" applyProtection="1">
      <alignment horizontal="center" vertical="center" wrapText="1"/>
      <protection locked="0"/>
    </xf>
    <xf numFmtId="0" fontId="27" fillId="0" borderId="4" xfId="0" applyFont="1" applyFill="1" applyBorder="1" applyAlignment="1" applyProtection="1">
      <alignment horizontal="center" vertical="center"/>
      <protection locked="0"/>
    </xf>
    <xf numFmtId="0" fontId="27" fillId="2" borderId="4" xfId="0" applyFont="1" applyFill="1" applyBorder="1" applyAlignment="1" applyProtection="1">
      <alignment horizontal="center" vertical="center" wrapText="1"/>
      <protection hidden="1"/>
    </xf>
    <xf numFmtId="0" fontId="27" fillId="2" borderId="0" xfId="0" applyFont="1" applyFill="1" applyAlignment="1" applyProtection="1">
      <alignment horizontal="center" vertical="center"/>
      <protection hidden="1"/>
    </xf>
    <xf numFmtId="0" fontId="27" fillId="2" borderId="4" xfId="0" applyFont="1" applyFill="1" applyBorder="1" applyAlignment="1" applyProtection="1">
      <alignment horizontal="center" vertical="center"/>
      <protection hidden="1"/>
    </xf>
    <xf numFmtId="0" fontId="27" fillId="2" borderId="3" xfId="0" applyFont="1" applyFill="1" applyBorder="1" applyAlignment="1" applyProtection="1">
      <alignment horizontal="center" vertical="center" wrapText="1"/>
      <protection hidden="1"/>
    </xf>
    <xf numFmtId="10" fontId="27" fillId="2" borderId="4" xfId="0" applyNumberFormat="1" applyFont="1" applyFill="1" applyBorder="1" applyAlignment="1" applyProtection="1">
      <alignment horizontal="center" vertical="center" wrapText="1"/>
      <protection hidden="1"/>
    </xf>
    <xf numFmtId="0" fontId="27" fillId="28" borderId="4" xfId="0" applyFont="1" applyFill="1" applyBorder="1" applyAlignment="1" applyProtection="1">
      <alignment horizontal="center" vertical="center" wrapText="1"/>
      <protection locked="0"/>
    </xf>
    <xf numFmtId="2" fontId="14" fillId="26" borderId="4" xfId="0" applyNumberFormat="1" applyFont="1" applyFill="1" applyBorder="1" applyAlignment="1" applyProtection="1">
      <alignment horizontal="center" vertical="center" wrapText="1"/>
      <protection hidden="1"/>
    </xf>
    <xf numFmtId="0" fontId="22" fillId="2" borderId="4" xfId="0" applyNumberFormat="1" applyFont="1" applyFill="1" applyBorder="1" applyAlignment="1" applyProtection="1">
      <alignment horizontal="center" vertical="center" wrapText="1"/>
      <protection hidden="1"/>
    </xf>
    <xf numFmtId="2" fontId="14" fillId="0" borderId="0" xfId="0" applyNumberFormat="1"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14" fillId="0" borderId="0" xfId="0" applyFont="1" applyFill="1" applyBorder="1" applyAlignment="1" applyProtection="1">
      <alignment horizontal="center" vertical="center" wrapText="1"/>
      <protection hidden="1"/>
    </xf>
    <xf numFmtId="0" fontId="0" fillId="0" borderId="0" xfId="0" applyFill="1" applyProtection="1">
      <protection hidden="1"/>
    </xf>
    <xf numFmtId="0" fontId="22" fillId="2" borderId="3" xfId="0" applyFont="1" applyFill="1" applyBorder="1" applyAlignment="1" applyProtection="1">
      <alignment horizontal="center" vertical="center" wrapText="1"/>
      <protection hidden="1"/>
    </xf>
    <xf numFmtId="0" fontId="22" fillId="2" borderId="4" xfId="0" applyFont="1" applyFill="1" applyBorder="1" applyAlignment="1" applyProtection="1">
      <alignment horizontal="center" vertical="center"/>
      <protection hidden="1"/>
    </xf>
    <xf numFmtId="0" fontId="0" fillId="0" borderId="0" xfId="0" applyProtection="1">
      <protection hidden="1"/>
    </xf>
    <xf numFmtId="0" fontId="14" fillId="0" borderId="0" xfId="0" applyFont="1" applyBorder="1" applyAlignment="1" applyProtection="1">
      <alignment vertical="center" wrapText="1"/>
      <protection hidden="1"/>
    </xf>
    <xf numFmtId="0" fontId="0" fillId="0" borderId="0" xfId="0" applyBorder="1" applyAlignment="1" applyProtection="1">
      <alignment vertical="center" wrapText="1"/>
      <protection hidden="1"/>
    </xf>
    <xf numFmtId="0" fontId="25" fillId="0" borderId="0" xfId="0" applyFont="1" applyProtection="1">
      <protection hidden="1"/>
    </xf>
    <xf numFmtId="0" fontId="24" fillId="0" borderId="0" xfId="0" applyFont="1" applyBorder="1" applyAlignment="1" applyProtection="1">
      <alignment vertical="center" wrapText="1"/>
      <protection hidden="1"/>
    </xf>
    <xf numFmtId="0" fontId="0" fillId="0" borderId="0" xfId="0" applyBorder="1" applyAlignment="1" applyProtection="1">
      <alignment wrapText="1"/>
      <protection hidden="1"/>
    </xf>
    <xf numFmtId="0" fontId="0" fillId="7" borderId="4" xfId="0" applyFill="1" applyBorder="1" applyAlignment="1" applyProtection="1">
      <alignment horizontal="center" vertical="center"/>
      <protection hidden="1"/>
    </xf>
    <xf numFmtId="164" fontId="22" fillId="26" borderId="4" xfId="0" applyNumberFormat="1" applyFont="1" applyFill="1" applyBorder="1" applyAlignment="1" applyProtection="1">
      <alignment horizontal="center" vertical="center" wrapText="1"/>
      <protection hidden="1"/>
    </xf>
    <xf numFmtId="0" fontId="22" fillId="6" borderId="0" xfId="0" applyNumberFormat="1" applyFont="1" applyFill="1" applyBorder="1" applyAlignment="1" applyProtection="1">
      <alignment horizontal="center" vertical="center" wrapText="1"/>
      <protection hidden="1"/>
    </xf>
    <xf numFmtId="0" fontId="74" fillId="0" borderId="0" xfId="0" applyFont="1" applyAlignment="1" applyProtection="1">
      <alignment vertical="center"/>
      <protection hidden="1"/>
    </xf>
    <xf numFmtId="0" fontId="42" fillId="0" borderId="0" xfId="0" applyFont="1" applyAlignment="1">
      <alignment vertical="center"/>
    </xf>
    <xf numFmtId="0" fontId="16" fillId="8" borderId="0" xfId="67" applyFont="1" applyFill="1" applyAlignment="1" applyProtection="1">
      <alignment vertical="center"/>
      <protection hidden="1"/>
    </xf>
    <xf numFmtId="0" fontId="24" fillId="8" borderId="0" xfId="67" applyFont="1" applyFill="1" applyAlignment="1" applyProtection="1">
      <alignment vertical="center"/>
      <protection hidden="1"/>
    </xf>
    <xf numFmtId="0" fontId="15" fillId="8" borderId="0" xfId="67" applyFont="1" applyFill="1" applyAlignment="1" applyProtection="1">
      <alignment vertical="center"/>
      <protection hidden="1"/>
    </xf>
    <xf numFmtId="0" fontId="15" fillId="8" borderId="0" xfId="67" applyFont="1" applyFill="1" applyAlignment="1" applyProtection="1">
      <alignment horizontal="left" vertical="center"/>
      <protection hidden="1"/>
    </xf>
    <xf numFmtId="0" fontId="16" fillId="8" borderId="0" xfId="67" applyFont="1" applyFill="1" applyBorder="1" applyAlignment="1" applyProtection="1">
      <alignment horizontal="center" vertical="center"/>
      <protection hidden="1"/>
    </xf>
    <xf numFmtId="0" fontId="24" fillId="6" borderId="0" xfId="67" applyFont="1" applyFill="1" applyAlignment="1" applyProtection="1">
      <alignment vertical="center"/>
      <protection hidden="1"/>
    </xf>
    <xf numFmtId="0" fontId="2" fillId="6" borderId="0" xfId="67" applyFill="1" applyAlignment="1" applyProtection="1">
      <alignment vertical="center"/>
      <protection hidden="1"/>
    </xf>
    <xf numFmtId="0" fontId="76" fillId="6" borderId="0" xfId="67" applyFont="1" applyFill="1" applyAlignment="1" applyProtection="1">
      <alignment vertical="center"/>
      <protection hidden="1"/>
    </xf>
    <xf numFmtId="0" fontId="2" fillId="6" borderId="0" xfId="67" applyFill="1" applyProtection="1">
      <protection hidden="1"/>
    </xf>
    <xf numFmtId="0" fontId="76" fillId="6" borderId="0" xfId="67" applyFont="1" applyFill="1" applyProtection="1">
      <protection hidden="1"/>
    </xf>
    <xf numFmtId="0" fontId="58" fillId="9" borderId="3" xfId="67" applyFont="1" applyFill="1" applyBorder="1" applyAlignment="1" applyProtection="1">
      <alignment horizontal="center" vertical="center" wrapText="1"/>
      <protection hidden="1"/>
    </xf>
    <xf numFmtId="0" fontId="58" fillId="9" borderId="3" xfId="67" applyFont="1" applyFill="1" applyBorder="1" applyAlignment="1" applyProtection="1">
      <alignment horizontal="center" textRotation="90" wrapText="1"/>
      <protection hidden="1"/>
    </xf>
    <xf numFmtId="0" fontId="58" fillId="9" borderId="8" xfId="67" applyFont="1" applyFill="1" applyBorder="1" applyAlignment="1" applyProtection="1">
      <alignment horizontal="center" textRotation="90" wrapText="1"/>
      <protection hidden="1"/>
    </xf>
    <xf numFmtId="0" fontId="76" fillId="6" borderId="0" xfId="67" applyFont="1" applyFill="1" applyAlignment="1" applyProtection="1">
      <alignment horizontal="center" vertical="center" wrapText="1"/>
      <protection hidden="1"/>
    </xf>
    <xf numFmtId="0" fontId="2" fillId="6" borderId="0" xfId="67" applyFill="1" applyAlignment="1" applyProtection="1">
      <alignment horizontal="center" vertical="center" wrapText="1"/>
      <protection hidden="1"/>
    </xf>
    <xf numFmtId="0" fontId="59" fillId="6" borderId="4" xfId="67" quotePrefix="1" applyFont="1" applyFill="1" applyBorder="1" applyAlignment="1" applyProtection="1">
      <alignment horizontal="center" vertical="center"/>
      <protection locked="0"/>
    </xf>
    <xf numFmtId="0" fontId="59" fillId="6" borderId="4" xfId="67" applyFont="1" applyFill="1" applyBorder="1" applyAlignment="1" applyProtection="1">
      <alignment horizontal="center" vertical="center"/>
      <protection locked="0"/>
    </xf>
    <xf numFmtId="10" fontId="59" fillId="9" borderId="17" xfId="67" applyNumberFormat="1" applyFont="1" applyFill="1" applyBorder="1" applyAlignment="1" applyProtection="1">
      <alignment horizontal="center" vertical="center"/>
      <protection hidden="1"/>
    </xf>
    <xf numFmtId="10" fontId="59" fillId="9" borderId="17" xfId="67" applyNumberFormat="1" applyFont="1" applyFill="1" applyBorder="1" applyAlignment="1" applyProtection="1">
      <alignment horizontal="center" vertical="center"/>
      <protection locked="0" hidden="1"/>
    </xf>
    <xf numFmtId="10" fontId="59" fillId="9" borderId="18" xfId="67" applyNumberFormat="1" applyFont="1" applyFill="1" applyBorder="1" applyAlignment="1" applyProtection="1">
      <alignment horizontal="center" vertical="center"/>
      <protection hidden="1"/>
    </xf>
    <xf numFmtId="2" fontId="59" fillId="9" borderId="17" xfId="67" applyNumberFormat="1" applyFont="1" applyFill="1" applyBorder="1" applyAlignment="1" applyProtection="1">
      <alignment horizontal="center" vertical="center"/>
      <protection hidden="1"/>
    </xf>
    <xf numFmtId="2" fontId="59" fillId="9" borderId="17" xfId="67" applyNumberFormat="1" applyFont="1" applyFill="1" applyBorder="1" applyAlignment="1" applyProtection="1">
      <alignment horizontal="center" vertical="center"/>
      <protection locked="0" hidden="1"/>
    </xf>
    <xf numFmtId="2" fontId="59" fillId="9" borderId="18" xfId="67" applyNumberFormat="1" applyFont="1" applyFill="1" applyBorder="1" applyAlignment="1" applyProtection="1">
      <alignment horizontal="center" vertical="center"/>
      <protection hidden="1"/>
    </xf>
    <xf numFmtId="0" fontId="58" fillId="9" borderId="11" xfId="67" applyFont="1" applyFill="1" applyBorder="1" applyAlignment="1" applyProtection="1">
      <alignment horizontal="center" vertical="center" wrapText="1"/>
      <protection hidden="1"/>
    </xf>
    <xf numFmtId="0" fontId="58" fillId="9" borderId="2" xfId="67" applyFont="1" applyFill="1" applyBorder="1" applyAlignment="1" applyProtection="1">
      <alignment horizontal="center" vertical="center" wrapText="1"/>
      <protection hidden="1"/>
    </xf>
    <xf numFmtId="0" fontId="59" fillId="9" borderId="2" xfId="67" applyFont="1" applyFill="1" applyBorder="1" applyAlignment="1" applyProtection="1">
      <alignment horizontal="center" vertical="center"/>
      <protection hidden="1"/>
    </xf>
    <xf numFmtId="10" fontId="59" fillId="9" borderId="2" xfId="67" applyNumberFormat="1" applyFont="1" applyFill="1" applyBorder="1" applyAlignment="1" applyProtection="1">
      <alignment horizontal="center" vertical="center"/>
      <protection hidden="1"/>
    </xf>
    <xf numFmtId="10" fontId="60" fillId="9" borderId="2" xfId="67" applyNumberFormat="1" applyFont="1" applyFill="1" applyBorder="1" applyAlignment="1" applyProtection="1">
      <alignment horizontal="center" vertical="center"/>
      <protection hidden="1"/>
    </xf>
    <xf numFmtId="2" fontId="59" fillId="9" borderId="2" xfId="67" applyNumberFormat="1" applyFont="1" applyFill="1" applyBorder="1" applyAlignment="1" applyProtection="1">
      <alignment horizontal="center" vertical="center"/>
      <protection hidden="1"/>
    </xf>
    <xf numFmtId="2" fontId="60" fillId="9" borderId="2" xfId="67" applyNumberFormat="1" applyFont="1" applyFill="1" applyBorder="1" applyAlignment="1" applyProtection="1">
      <alignment horizontal="center" vertical="center"/>
      <protection hidden="1"/>
    </xf>
    <xf numFmtId="2" fontId="59" fillId="9" borderId="12" xfId="67" applyNumberFormat="1" applyFont="1" applyFill="1" applyBorder="1" applyAlignment="1" applyProtection="1">
      <alignment horizontal="center" vertical="center"/>
      <protection hidden="1"/>
    </xf>
    <xf numFmtId="0" fontId="58" fillId="9" borderId="7" xfId="67" applyFont="1" applyFill="1" applyBorder="1" applyAlignment="1" applyProtection="1">
      <alignment horizontal="center" wrapText="1"/>
      <protection hidden="1"/>
    </xf>
    <xf numFmtId="0" fontId="58" fillId="9" borderId="13" xfId="67" applyFont="1" applyFill="1" applyBorder="1" applyAlignment="1" applyProtection="1">
      <alignment horizontal="center" wrapText="1"/>
      <protection hidden="1"/>
    </xf>
    <xf numFmtId="0" fontId="2" fillId="9" borderId="13" xfId="67" applyFill="1" applyBorder="1" applyAlignment="1" applyProtection="1">
      <alignment horizontal="center" wrapText="1"/>
      <protection hidden="1"/>
    </xf>
    <xf numFmtId="0" fontId="76" fillId="6" borderId="0" xfId="67" applyFont="1" applyFill="1" applyBorder="1" applyAlignment="1" applyProtection="1">
      <alignment vertical="center"/>
      <protection hidden="1"/>
    </xf>
    <xf numFmtId="0" fontId="2" fillId="6" borderId="0" xfId="67" applyFill="1" applyBorder="1" applyAlignment="1" applyProtection="1">
      <alignment vertical="center"/>
      <protection hidden="1"/>
    </xf>
    <xf numFmtId="0" fontId="61" fillId="9" borderId="14" xfId="67" applyFont="1" applyFill="1" applyBorder="1" applyAlignment="1" applyProtection="1">
      <alignment horizontal="center" vertical="center"/>
      <protection hidden="1"/>
    </xf>
    <xf numFmtId="0" fontId="61" fillId="9" borderId="9" xfId="67" applyFont="1" applyFill="1" applyBorder="1" applyAlignment="1" applyProtection="1">
      <alignment horizontal="center" vertical="center"/>
      <protection hidden="1"/>
    </xf>
    <xf numFmtId="0" fontId="75" fillId="27" borderId="19" xfId="67" applyFont="1" applyFill="1" applyBorder="1" applyAlignment="1" applyProtection="1">
      <alignment horizontal="center" vertical="center"/>
      <protection hidden="1"/>
    </xf>
    <xf numFmtId="0" fontId="75" fillId="27" borderId="20" xfId="67" applyFont="1" applyFill="1" applyBorder="1" applyAlignment="1" applyProtection="1">
      <alignment horizontal="left" vertical="center"/>
      <protection hidden="1"/>
    </xf>
    <xf numFmtId="0" fontId="62" fillId="9" borderId="2" xfId="67" applyFont="1" applyFill="1" applyBorder="1" applyAlignment="1" applyProtection="1">
      <alignment horizontal="left" vertical="center"/>
      <protection hidden="1"/>
    </xf>
    <xf numFmtId="0" fontId="63" fillId="9" borderId="6" xfId="67" applyFont="1" applyFill="1" applyBorder="1" applyAlignment="1" applyProtection="1">
      <alignment horizontal="left" vertical="center" wrapText="1"/>
      <protection hidden="1"/>
    </xf>
    <xf numFmtId="0" fontId="2" fillId="9" borderId="2" xfId="67" applyFill="1" applyBorder="1" applyAlignment="1" applyProtection="1">
      <alignment horizontal="center" vertical="center" wrapText="1"/>
      <protection hidden="1"/>
    </xf>
    <xf numFmtId="0" fontId="2" fillId="9" borderId="12" xfId="67" applyFill="1" applyBorder="1" applyAlignment="1" applyProtection="1">
      <alignment horizontal="center" vertical="center" wrapText="1"/>
      <protection hidden="1"/>
    </xf>
    <xf numFmtId="0" fontId="58" fillId="9" borderId="7" xfId="67" applyFont="1" applyFill="1" applyBorder="1" applyAlignment="1" applyProtection="1">
      <alignment horizontal="center" textRotation="90" wrapText="1"/>
      <protection hidden="1"/>
    </xf>
    <xf numFmtId="0" fontId="58" fillId="9" borderId="0" xfId="67" applyFont="1" applyFill="1" applyBorder="1" applyAlignment="1" applyProtection="1">
      <alignment horizontal="center" textRotation="90" wrapText="1"/>
      <protection hidden="1"/>
    </xf>
    <xf numFmtId="0" fontId="58" fillId="9" borderId="15" xfId="67" applyFont="1" applyFill="1" applyBorder="1" applyAlignment="1" applyProtection="1">
      <alignment horizontal="center" textRotation="90" wrapText="1"/>
      <protection hidden="1"/>
    </xf>
    <xf numFmtId="10" fontId="59" fillId="9" borderId="9" xfId="67" applyNumberFormat="1" applyFont="1" applyFill="1" applyBorder="1" applyAlignment="1" applyProtection="1">
      <alignment horizontal="center" vertical="center"/>
      <protection hidden="1"/>
    </xf>
    <xf numFmtId="10" fontId="59" fillId="9" borderId="9" xfId="67" applyNumberFormat="1" applyFont="1" applyFill="1" applyBorder="1" applyAlignment="1" applyProtection="1">
      <alignment horizontal="center" vertical="center"/>
      <protection locked="0" hidden="1"/>
    </xf>
    <xf numFmtId="10" fontId="59" fillId="9" borderId="10" xfId="67" applyNumberFormat="1" applyFont="1" applyFill="1" applyBorder="1" applyAlignment="1" applyProtection="1">
      <alignment horizontal="center" vertical="center"/>
      <protection hidden="1"/>
    </xf>
    <xf numFmtId="2" fontId="59" fillId="9" borderId="10" xfId="67" applyNumberFormat="1" applyFont="1" applyFill="1" applyBorder="1" applyAlignment="1" applyProtection="1">
      <alignment horizontal="center" vertical="center"/>
      <protection locked="0" hidden="1"/>
    </xf>
    <xf numFmtId="2" fontId="59" fillId="9" borderId="10" xfId="67" applyNumberFormat="1" applyFont="1" applyFill="1" applyBorder="1" applyAlignment="1" applyProtection="1">
      <alignment horizontal="center" vertical="center"/>
      <protection hidden="1"/>
    </xf>
    <xf numFmtId="2" fontId="59" fillId="9" borderId="16" xfId="67" applyNumberFormat="1" applyFont="1" applyFill="1" applyBorder="1" applyAlignment="1" applyProtection="1">
      <alignment horizontal="center" vertical="center"/>
      <protection hidden="1"/>
    </xf>
    <xf numFmtId="2" fontId="59" fillId="9" borderId="13" xfId="67" applyNumberFormat="1" applyFont="1" applyFill="1" applyBorder="1" applyAlignment="1" applyProtection="1">
      <alignment horizontal="center" vertical="center"/>
      <protection hidden="1"/>
    </xf>
    <xf numFmtId="2" fontId="59" fillId="9" borderId="8" xfId="67" applyNumberFormat="1" applyFont="1" applyFill="1" applyBorder="1" applyAlignment="1" applyProtection="1">
      <alignment horizontal="center" vertical="center"/>
      <protection hidden="1"/>
    </xf>
    <xf numFmtId="0" fontId="56" fillId="9" borderId="6" xfId="67" applyFont="1" applyFill="1" applyBorder="1" applyAlignment="1" applyProtection="1">
      <alignment horizontal="left" vertical="center" wrapText="1"/>
      <protection hidden="1"/>
    </xf>
    <xf numFmtId="0" fontId="72" fillId="17" borderId="0" xfId="67" quotePrefix="1" applyFont="1" applyFill="1" applyAlignment="1" applyProtection="1">
      <alignment horizontal="center" vertical="center" wrapText="1"/>
      <protection hidden="1"/>
    </xf>
    <xf numFmtId="0" fontId="71" fillId="17" borderId="0" xfId="67" applyFont="1" applyFill="1" applyAlignment="1" applyProtection="1">
      <alignment wrapText="1"/>
      <protection hidden="1"/>
    </xf>
    <xf numFmtId="0" fontId="58" fillId="10" borderId="4" xfId="67" applyFont="1" applyFill="1" applyBorder="1" applyAlignment="1" applyProtection="1">
      <alignment horizontal="center" vertical="center" wrapText="1"/>
      <protection hidden="1"/>
    </xf>
    <xf numFmtId="0" fontId="2" fillId="6" borderId="0" xfId="67" applyFill="1" applyAlignment="1" applyProtection="1">
      <alignment horizontal="center" vertical="center"/>
      <protection hidden="1"/>
    </xf>
    <xf numFmtId="10" fontId="59" fillId="10" borderId="9" xfId="67" applyNumberFormat="1" applyFont="1" applyFill="1" applyBorder="1" applyAlignment="1" applyProtection="1">
      <alignment horizontal="center" vertical="center" wrapText="1"/>
      <protection hidden="1"/>
    </xf>
    <xf numFmtId="10" fontId="59" fillId="10" borderId="4" xfId="67" applyNumberFormat="1" applyFont="1" applyFill="1" applyBorder="1" applyAlignment="1" applyProtection="1">
      <alignment horizontal="center" vertical="center" wrapText="1"/>
      <protection hidden="1"/>
    </xf>
    <xf numFmtId="0" fontId="2" fillId="10" borderId="13" xfId="67" applyFill="1" applyBorder="1" applyAlignment="1" applyProtection="1">
      <alignment horizontal="center" wrapText="1"/>
      <protection hidden="1"/>
    </xf>
    <xf numFmtId="0" fontId="61" fillId="10" borderId="14" xfId="67" applyFont="1" applyFill="1" applyBorder="1" applyAlignment="1" applyProtection="1">
      <alignment horizontal="center" vertical="center"/>
      <protection hidden="1"/>
    </xf>
    <xf numFmtId="0" fontId="61" fillId="10" borderId="9" xfId="67" applyFont="1" applyFill="1" applyBorder="1" applyAlignment="1" applyProtection="1">
      <alignment horizontal="center" vertical="center"/>
      <protection hidden="1"/>
    </xf>
    <xf numFmtId="0" fontId="72" fillId="18" borderId="0" xfId="67" applyFont="1" applyFill="1" applyAlignment="1" applyProtection="1">
      <alignment horizontal="center" vertical="center" wrapText="1"/>
      <protection hidden="1"/>
    </xf>
    <xf numFmtId="0" fontId="71" fillId="18" borderId="0" xfId="67" applyFont="1" applyFill="1" applyAlignment="1" applyProtection="1">
      <alignment wrapText="1"/>
      <protection hidden="1"/>
    </xf>
    <xf numFmtId="0" fontId="58" fillId="11" borderId="11" xfId="67" applyFont="1" applyFill="1" applyBorder="1" applyAlignment="1" applyProtection="1">
      <alignment horizontal="center" vertical="center" wrapText="1"/>
      <protection hidden="1"/>
    </xf>
    <xf numFmtId="0" fontId="58" fillId="11" borderId="12" xfId="67" applyFont="1" applyFill="1" applyBorder="1" applyAlignment="1" applyProtection="1">
      <alignment horizontal="center" vertical="center" wrapText="1"/>
      <protection hidden="1"/>
    </xf>
    <xf numFmtId="0" fontId="58" fillId="11" borderId="3" xfId="67" applyFont="1" applyFill="1" applyBorder="1" applyAlignment="1" applyProtection="1">
      <alignment horizontal="center" textRotation="90" wrapText="1"/>
      <protection hidden="1"/>
    </xf>
    <xf numFmtId="0" fontId="58" fillId="11" borderId="16" xfId="67" applyFont="1" applyFill="1" applyBorder="1" applyAlignment="1" applyProtection="1">
      <alignment horizontal="center" textRotation="90" wrapText="1"/>
      <protection hidden="1"/>
    </xf>
    <xf numFmtId="0" fontId="59" fillId="11" borderId="4" xfId="67" applyNumberFormat="1" applyFont="1" applyFill="1" applyBorder="1" applyAlignment="1" applyProtection="1">
      <alignment horizontal="center" vertical="center"/>
      <protection hidden="1"/>
    </xf>
    <xf numFmtId="10" fontId="59" fillId="11" borderId="4" xfId="67" applyNumberFormat="1" applyFont="1" applyFill="1" applyBorder="1" applyAlignment="1" applyProtection="1">
      <alignment horizontal="center" vertical="center"/>
      <protection hidden="1"/>
    </xf>
    <xf numFmtId="0" fontId="62" fillId="11" borderId="11" xfId="67" applyFont="1" applyFill="1" applyBorder="1" applyAlignment="1" applyProtection="1">
      <alignment horizontal="center" vertical="center" wrapText="1"/>
      <protection hidden="1"/>
    </xf>
    <xf numFmtId="0" fontId="64" fillId="6" borderId="0" xfId="67" applyFont="1" applyFill="1" applyAlignment="1" applyProtection="1">
      <alignment vertical="center"/>
      <protection hidden="1"/>
    </xf>
    <xf numFmtId="0" fontId="62" fillId="6" borderId="0" xfId="67" applyFont="1" applyFill="1" applyAlignment="1" applyProtection="1">
      <alignment vertical="center"/>
      <protection hidden="1"/>
    </xf>
    <xf numFmtId="0" fontId="58" fillId="11" borderId="7" xfId="67" applyFont="1" applyFill="1" applyBorder="1" applyAlignment="1" applyProtection="1">
      <alignment horizontal="center" wrapText="1"/>
      <protection hidden="1"/>
    </xf>
    <xf numFmtId="0" fontId="58" fillId="11" borderId="13" xfId="67" applyFont="1" applyFill="1" applyBorder="1" applyAlignment="1" applyProtection="1">
      <alignment horizontal="center" wrapText="1"/>
      <protection hidden="1"/>
    </xf>
    <xf numFmtId="0" fontId="2" fillId="11" borderId="13" xfId="67" applyFill="1" applyBorder="1" applyAlignment="1" applyProtection="1">
      <alignment horizontal="center" wrapText="1"/>
      <protection hidden="1"/>
    </xf>
    <xf numFmtId="0" fontId="65" fillId="12" borderId="4" xfId="67" applyFont="1" applyFill="1" applyBorder="1" applyAlignment="1" applyProtection="1">
      <alignment horizontal="center" vertical="center" textRotation="90" wrapText="1"/>
      <protection hidden="1"/>
    </xf>
    <xf numFmtId="0" fontId="58" fillId="11" borderId="16" xfId="67" applyFont="1" applyFill="1" applyBorder="1" applyAlignment="1" applyProtection="1">
      <alignment horizontal="center" wrapText="1"/>
      <protection hidden="1"/>
    </xf>
    <xf numFmtId="0" fontId="66" fillId="11" borderId="19" xfId="67" applyFont="1" applyFill="1" applyBorder="1" applyAlignment="1" applyProtection="1">
      <alignment horizontal="left" vertical="center" wrapText="1"/>
      <protection hidden="1"/>
    </xf>
    <xf numFmtId="0" fontId="67" fillId="11" borderId="19" xfId="67" applyFont="1" applyFill="1" applyBorder="1" applyAlignment="1" applyProtection="1">
      <alignment horizontal="left" wrapText="1"/>
      <protection hidden="1"/>
    </xf>
    <xf numFmtId="0" fontId="72" fillId="19" borderId="0" xfId="67" applyFont="1" applyFill="1" applyAlignment="1" applyProtection="1">
      <alignment horizontal="center" vertical="center" wrapText="1"/>
      <protection hidden="1"/>
    </xf>
    <xf numFmtId="0" fontId="71" fillId="19" borderId="0" xfId="67" applyFont="1" applyFill="1" applyAlignment="1" applyProtection="1">
      <alignment wrapText="1"/>
      <protection hidden="1"/>
    </xf>
    <xf numFmtId="0" fontId="58" fillId="13" borderId="4" xfId="67" applyFont="1" applyFill="1" applyBorder="1" applyAlignment="1" applyProtection="1">
      <alignment horizontal="center" wrapText="1"/>
      <protection hidden="1"/>
    </xf>
    <xf numFmtId="0" fontId="59" fillId="13" borderId="4" xfId="67" applyNumberFormat="1" applyFont="1" applyFill="1" applyBorder="1" applyAlignment="1" applyProtection="1">
      <alignment horizontal="center" vertical="center"/>
      <protection hidden="1"/>
    </xf>
    <xf numFmtId="2" fontId="59" fillId="13" borderId="4" xfId="67" applyNumberFormat="1" applyFont="1" applyFill="1" applyBorder="1" applyAlignment="1" applyProtection="1">
      <alignment horizontal="center" vertical="center"/>
      <protection hidden="1"/>
    </xf>
    <xf numFmtId="0" fontId="62" fillId="13" borderId="11" xfId="67" applyFont="1" applyFill="1" applyBorder="1" applyAlignment="1" applyProtection="1">
      <alignment horizontal="left" vertical="center" wrapText="1"/>
      <protection hidden="1"/>
    </xf>
    <xf numFmtId="0" fontId="58" fillId="13" borderId="16" xfId="67" applyFont="1" applyFill="1" applyBorder="1" applyAlignment="1" applyProtection="1">
      <alignment horizontal="center" wrapText="1"/>
      <protection hidden="1"/>
    </xf>
    <xf numFmtId="0" fontId="65" fillId="14" borderId="4" xfId="67" applyFont="1" applyFill="1" applyBorder="1" applyAlignment="1" applyProtection="1">
      <alignment horizontal="center" vertical="center" textRotation="90" wrapText="1"/>
      <protection hidden="1"/>
    </xf>
    <xf numFmtId="0" fontId="58" fillId="16" borderId="16" xfId="67" applyFont="1" applyFill="1" applyBorder="1" applyAlignment="1" applyProtection="1">
      <alignment horizontal="center" wrapText="1"/>
      <protection hidden="1"/>
    </xf>
    <xf numFmtId="0" fontId="66" fillId="16" borderId="19" xfId="67" applyFont="1" applyFill="1" applyBorder="1" applyAlignment="1" applyProtection="1">
      <alignment horizontal="left" vertical="center" wrapText="1"/>
      <protection hidden="1"/>
    </xf>
    <xf numFmtId="0" fontId="67" fillId="16" borderId="19" xfId="67" applyFont="1" applyFill="1" applyBorder="1" applyAlignment="1" applyProtection="1">
      <alignment horizontal="left" wrapText="1"/>
      <protection hidden="1"/>
    </xf>
    <xf numFmtId="0" fontId="72" fillId="20" borderId="0" xfId="67" applyFont="1" applyFill="1" applyAlignment="1" applyProtection="1">
      <alignment horizontal="center" vertical="center" wrapText="1"/>
      <protection hidden="1"/>
    </xf>
    <xf numFmtId="0" fontId="71" fillId="20" borderId="0" xfId="67" applyFont="1" applyFill="1" applyAlignment="1" applyProtection="1">
      <alignment wrapText="1"/>
      <protection hidden="1"/>
    </xf>
    <xf numFmtId="0" fontId="68" fillId="7" borderId="0" xfId="67" applyFont="1" applyFill="1" applyAlignment="1" applyProtection="1">
      <alignment vertical="center" wrapText="1"/>
      <protection hidden="1"/>
    </xf>
    <xf numFmtId="0" fontId="68" fillId="7" borderId="0" xfId="67" applyFont="1" applyFill="1" applyAlignment="1" applyProtection="1">
      <alignment horizontal="right" vertical="center"/>
      <protection hidden="1"/>
    </xf>
    <xf numFmtId="2" fontId="78" fillId="7" borderId="0" xfId="67" applyNumberFormat="1" applyFont="1" applyFill="1" applyAlignment="1" applyProtection="1">
      <alignment horizontal="center" vertical="center" wrapText="1"/>
      <protection hidden="1"/>
    </xf>
    <xf numFmtId="0" fontId="129" fillId="6" borderId="0" xfId="67" applyFont="1" applyFill="1" applyAlignment="1" applyProtection="1">
      <alignment vertical="center"/>
      <protection hidden="1"/>
    </xf>
    <xf numFmtId="0" fontId="2" fillId="6" borderId="0" xfId="67" applyFont="1" applyFill="1" applyAlignment="1" applyProtection="1">
      <alignment vertical="center"/>
      <protection hidden="1"/>
    </xf>
    <xf numFmtId="0" fontId="2" fillId="6" borderId="0" xfId="67" applyFont="1" applyFill="1" applyProtection="1">
      <protection hidden="1"/>
    </xf>
    <xf numFmtId="0" fontId="2" fillId="6" borderId="0" xfId="67" applyFont="1" applyFill="1" applyAlignment="1" applyProtection="1">
      <alignment horizontal="center" vertical="center" wrapText="1"/>
      <protection hidden="1"/>
    </xf>
    <xf numFmtId="0" fontId="53" fillId="6" borderId="0" xfId="67" applyFont="1" applyFill="1" applyBorder="1" applyAlignment="1" applyProtection="1">
      <alignment vertical="center"/>
      <protection hidden="1"/>
    </xf>
    <xf numFmtId="0" fontId="2" fillId="6" borderId="0" xfId="67" applyFont="1" applyFill="1" applyBorder="1" applyAlignment="1" applyProtection="1">
      <alignment vertical="center"/>
      <protection hidden="1"/>
    </xf>
    <xf numFmtId="0" fontId="58" fillId="6" borderId="0" xfId="67" applyFont="1" applyFill="1" applyBorder="1" applyAlignment="1" applyProtection="1">
      <alignment horizontal="center" wrapText="1"/>
      <protection hidden="1"/>
    </xf>
    <xf numFmtId="0" fontId="53" fillId="6" borderId="0" xfId="67" applyFont="1" applyFill="1" applyAlignment="1" applyProtection="1">
      <alignment vertical="center"/>
      <protection hidden="1"/>
    </xf>
    <xf numFmtId="0" fontId="53" fillId="0" borderId="0" xfId="67" applyFont="1" applyFill="1" applyAlignment="1" applyProtection="1">
      <alignment vertical="center"/>
      <protection hidden="1"/>
    </xf>
    <xf numFmtId="0" fontId="2" fillId="0" borderId="0" xfId="67" applyFont="1" applyFill="1" applyAlignment="1" applyProtection="1">
      <alignment vertical="center"/>
      <protection hidden="1"/>
    </xf>
    <xf numFmtId="0" fontId="68" fillId="7" borderId="0" xfId="67" applyFont="1" applyFill="1" applyAlignment="1" applyProtection="1">
      <alignment horizontal="left" vertical="center"/>
      <protection hidden="1"/>
    </xf>
    <xf numFmtId="2" fontId="59" fillId="6" borderId="4" xfId="67" quotePrefix="1" applyNumberFormat="1" applyFont="1" applyFill="1" applyBorder="1" applyAlignment="1" applyProtection="1">
      <alignment horizontal="center" vertical="center"/>
      <protection locked="0"/>
    </xf>
    <xf numFmtId="0" fontId="22" fillId="26" borderId="4" xfId="0" applyNumberFormat="1" applyFont="1" applyFill="1" applyBorder="1" applyAlignment="1" applyProtection="1">
      <alignment horizontal="center" vertical="center" wrapText="1"/>
      <protection hidden="1"/>
    </xf>
    <xf numFmtId="0" fontId="24" fillId="0" borderId="0" xfId="3" applyFont="1" applyBorder="1" applyAlignment="1">
      <alignment vertical="center"/>
    </xf>
    <xf numFmtId="0" fontId="27" fillId="0" borderId="0" xfId="3" applyFont="1" applyAlignment="1" applyProtection="1">
      <alignment vertical="center"/>
      <protection hidden="1"/>
    </xf>
    <xf numFmtId="0" fontId="47" fillId="0" borderId="0" xfId="3" quotePrefix="1" applyFont="1" applyAlignment="1">
      <alignment horizontal="left" vertical="center"/>
    </xf>
    <xf numFmtId="0" fontId="25" fillId="0" borderId="0" xfId="0" applyFont="1" applyAlignment="1"/>
    <xf numFmtId="0" fontId="59" fillId="10" borderId="9" xfId="67" applyNumberFormat="1" applyFont="1" applyFill="1" applyBorder="1" applyAlignment="1" applyProtection="1">
      <alignment horizontal="center" vertical="center" wrapText="1"/>
      <protection hidden="1"/>
    </xf>
    <xf numFmtId="0" fontId="74" fillId="0" borderId="0" xfId="0" applyFont="1" applyAlignment="1">
      <alignment vertical="top" wrapText="1"/>
    </xf>
    <xf numFmtId="0" fontId="79" fillId="0" borderId="0" xfId="0" applyFont="1" applyAlignment="1">
      <alignment vertical="top" wrapText="1"/>
    </xf>
    <xf numFmtId="0" fontId="58" fillId="0" borderId="0" xfId="0" applyFont="1"/>
    <xf numFmtId="0" fontId="14" fillId="7" borderId="3" xfId="0" applyFont="1" applyFill="1" applyBorder="1" applyAlignment="1">
      <alignment horizontal="center" vertical="center" wrapText="1"/>
    </xf>
    <xf numFmtId="0" fontId="22" fillId="7" borderId="4" xfId="0" applyFont="1" applyFill="1" applyBorder="1" applyAlignment="1">
      <alignment horizontal="center" vertical="center"/>
    </xf>
    <xf numFmtId="0" fontId="21" fillId="7" borderId="4" xfId="0" applyFont="1" applyFill="1" applyBorder="1" applyAlignment="1" applyProtection="1">
      <alignment horizontal="center" vertical="center"/>
      <protection hidden="1"/>
    </xf>
    <xf numFmtId="1" fontId="22" fillId="7" borderId="4" xfId="0" applyNumberFormat="1" applyFont="1" applyFill="1" applyBorder="1" applyAlignment="1" applyProtection="1">
      <alignment horizontal="center" vertical="center" wrapText="1"/>
      <protection hidden="1"/>
    </xf>
    <xf numFmtId="164" fontId="22" fillId="7" borderId="4" xfId="0" applyNumberFormat="1" applyFont="1" applyFill="1" applyBorder="1" applyAlignment="1" applyProtection="1">
      <alignment horizontal="center" vertical="center" wrapText="1"/>
      <protection hidden="1"/>
    </xf>
    <xf numFmtId="2" fontId="22" fillId="7" borderId="4" xfId="0" applyNumberFormat="1" applyFont="1" applyFill="1" applyBorder="1" applyAlignment="1" applyProtection="1">
      <alignment horizontal="center" vertical="center" wrapText="1"/>
      <protection hidden="1"/>
    </xf>
    <xf numFmtId="0" fontId="14" fillId="26" borderId="5" xfId="0" applyFont="1" applyFill="1" applyBorder="1" applyAlignment="1" applyProtection="1">
      <alignment horizontal="center" vertical="center"/>
      <protection hidden="1"/>
    </xf>
    <xf numFmtId="0" fontId="14" fillId="26" borderId="19" xfId="0" applyFont="1" applyFill="1" applyBorder="1" applyAlignment="1" applyProtection="1">
      <alignment horizontal="center" vertical="center" wrapText="1"/>
      <protection hidden="1"/>
    </xf>
    <xf numFmtId="0" fontId="14" fillId="26" borderId="20" xfId="0" applyFont="1" applyFill="1" applyBorder="1" applyAlignment="1" applyProtection="1">
      <alignment horizontal="center" vertical="center" wrapText="1"/>
      <protection hidden="1"/>
    </xf>
    <xf numFmtId="0" fontId="14" fillId="28" borderId="4" xfId="0" applyFont="1" applyFill="1" applyBorder="1" applyAlignment="1" applyProtection="1">
      <alignment horizontal="center" vertical="center"/>
      <protection locked="0"/>
    </xf>
    <xf numFmtId="0" fontId="22" fillId="28" borderId="4" xfId="0" applyFont="1" applyFill="1" applyBorder="1" applyAlignment="1" applyProtection="1">
      <alignment horizontal="center" vertical="center"/>
      <protection locked="0"/>
    </xf>
    <xf numFmtId="1" fontId="22" fillId="28" borderId="4" xfId="0" applyNumberFormat="1" applyFont="1" applyFill="1" applyBorder="1" applyAlignment="1" applyProtection="1">
      <alignment horizontal="center" vertical="center" wrapText="1"/>
      <protection locked="0"/>
    </xf>
    <xf numFmtId="0" fontId="14" fillId="0" borderId="4" xfId="0" applyFont="1" applyBorder="1" applyAlignment="1" applyProtection="1">
      <alignment horizontal="center" vertical="center"/>
      <protection locked="0"/>
    </xf>
    <xf numFmtId="1" fontId="59" fillId="9" borderId="17" xfId="67" applyNumberFormat="1" applyFont="1" applyFill="1" applyBorder="1" applyAlignment="1" applyProtection="1">
      <alignment horizontal="center" vertical="center"/>
      <protection hidden="1"/>
    </xf>
    <xf numFmtId="1" fontId="59" fillId="9" borderId="9" xfId="67" applyNumberFormat="1" applyFont="1" applyFill="1" applyBorder="1" applyAlignment="1" applyProtection="1">
      <alignment horizontal="center" vertical="center"/>
      <protection hidden="1"/>
    </xf>
    <xf numFmtId="1" fontId="2" fillId="6" borderId="0" xfId="67" applyNumberFormat="1" applyFont="1" applyFill="1" applyAlignment="1" applyProtection="1">
      <alignment vertical="center"/>
      <protection hidden="1"/>
    </xf>
    <xf numFmtId="0" fontId="132" fillId="0" borderId="0" xfId="0" applyFont="1" applyAlignment="1">
      <alignment horizontal="center" wrapText="1"/>
    </xf>
    <xf numFmtId="0" fontId="132" fillId="0" borderId="0" xfId="0" applyFont="1" applyBorder="1" applyAlignment="1">
      <alignment horizontal="center" wrapText="1"/>
    </xf>
    <xf numFmtId="0" fontId="133" fillId="0" borderId="0" xfId="0" applyFont="1" applyAlignment="1">
      <alignment vertical="center"/>
    </xf>
    <xf numFmtId="0" fontId="14" fillId="0" borderId="0" xfId="3" applyFont="1"/>
    <xf numFmtId="164" fontId="14" fillId="2" borderId="4" xfId="0" applyNumberFormat="1" applyFont="1" applyFill="1" applyBorder="1" applyAlignment="1" applyProtection="1">
      <alignment horizontal="center" vertical="center" wrapText="1"/>
      <protection hidden="1"/>
    </xf>
    <xf numFmtId="0" fontId="17" fillId="0" borderId="0" xfId="1" applyAlignment="1" applyProtection="1">
      <alignment vertical="center"/>
    </xf>
    <xf numFmtId="0" fontId="40" fillId="0" borderId="0" xfId="0" applyFont="1" applyFill="1" applyAlignment="1">
      <alignment horizontal="left" vertical="center" wrapText="1"/>
    </xf>
    <xf numFmtId="0" fontId="17" fillId="0" borderId="0" xfId="1" applyAlignment="1" applyProtection="1">
      <alignment horizontal="justify" vertical="center" wrapText="1"/>
    </xf>
    <xf numFmtId="0" fontId="17" fillId="0" borderId="0" xfId="1" applyAlignment="1" applyProtection="1">
      <alignment horizontal="justify" vertical="center"/>
    </xf>
    <xf numFmtId="0" fontId="47" fillId="0" borderId="13" xfId="0" applyFont="1" applyBorder="1" applyAlignment="1">
      <alignment horizontal="justify" vertical="center" wrapText="1"/>
    </xf>
    <xf numFmtId="0" fontId="48" fillId="0" borderId="2" xfId="0" applyFont="1" applyBorder="1" applyAlignment="1">
      <alignment horizontal="left" vertical="center" wrapText="1" indent="3"/>
    </xf>
    <xf numFmtId="0" fontId="17" fillId="0" borderId="0" xfId="1" applyFill="1" applyAlignment="1" applyProtection="1">
      <alignment horizontal="left" vertical="top" wrapText="1"/>
    </xf>
    <xf numFmtId="0" fontId="118" fillId="0" borderId="0" xfId="1" applyFont="1" applyAlignment="1" applyProtection="1">
      <alignment vertical="center"/>
    </xf>
    <xf numFmtId="0" fontId="18" fillId="4" borderId="0" xfId="0" applyFont="1" applyFill="1" applyAlignment="1">
      <alignment horizontal="center" vertical="center" wrapText="1"/>
    </xf>
    <xf numFmtId="0" fontId="19" fillId="4" borderId="0" xfId="0" applyFont="1" applyFill="1" applyAlignment="1">
      <alignment vertical="center" wrapText="1"/>
    </xf>
    <xf numFmtId="0" fontId="9" fillId="5" borderId="6" xfId="0" applyFont="1" applyFill="1" applyBorder="1" applyAlignment="1">
      <alignment horizontal="center" vertical="center" wrapText="1"/>
    </xf>
    <xf numFmtId="0" fontId="9" fillId="5" borderId="19" xfId="0" applyFont="1" applyFill="1" applyBorder="1" applyAlignment="1">
      <alignment horizontal="center" vertical="center" wrapText="1"/>
    </xf>
    <xf numFmtId="0" fontId="9" fillId="5" borderId="20" xfId="0" applyFont="1" applyFill="1" applyBorder="1" applyAlignment="1">
      <alignment horizontal="center" vertical="center" wrapText="1"/>
    </xf>
    <xf numFmtId="0" fontId="14" fillId="0" borderId="2" xfId="0" applyFont="1" applyBorder="1" applyAlignment="1">
      <alignment horizontal="justify" vertical="center" wrapText="1"/>
    </xf>
    <xf numFmtId="0" fontId="47" fillId="0" borderId="0" xfId="0" applyFont="1" applyBorder="1" applyAlignment="1">
      <alignment horizontal="justify" vertical="center" wrapText="1"/>
    </xf>
    <xf numFmtId="0" fontId="48" fillId="0" borderId="0" xfId="0" applyFont="1" applyBorder="1" applyAlignment="1">
      <alignment horizontal="left" vertical="center" wrapText="1" indent="3"/>
    </xf>
    <xf numFmtId="0" fontId="95" fillId="0" borderId="0" xfId="0" applyFont="1" applyBorder="1" applyAlignment="1" applyProtection="1">
      <alignment horizontal="justify" vertical="center" wrapText="1"/>
    </xf>
    <xf numFmtId="0" fontId="96" fillId="0" borderId="0" xfId="0" applyFont="1" applyBorder="1" applyAlignment="1">
      <alignment horizontal="justify" wrapText="1"/>
    </xf>
    <xf numFmtId="0" fontId="96" fillId="0" borderId="0" xfId="0" applyFont="1" applyAlignment="1">
      <alignment horizontal="justify" wrapText="1"/>
    </xf>
    <xf numFmtId="0" fontId="21" fillId="7" borderId="0" xfId="0" applyFont="1" applyFill="1" applyBorder="1" applyAlignment="1">
      <alignment horizontal="center" vertical="center" wrapText="1"/>
    </xf>
    <xf numFmtId="0" fontId="132" fillId="0" borderId="13" xfId="0" applyFont="1" applyBorder="1" applyAlignment="1">
      <alignment horizontal="center" wrapText="1"/>
    </xf>
    <xf numFmtId="0" fontId="0" fillId="0" borderId="13" xfId="0" applyBorder="1" applyAlignment="1">
      <alignment wrapText="1"/>
    </xf>
    <xf numFmtId="0" fontId="132" fillId="0" borderId="19" xfId="0" applyFont="1" applyBorder="1" applyAlignment="1">
      <alignment horizontal="center" wrapText="1"/>
    </xf>
    <xf numFmtId="0" fontId="0" fillId="0" borderId="19" xfId="0" applyBorder="1" applyAlignment="1">
      <alignment wrapText="1"/>
    </xf>
    <xf numFmtId="0" fontId="21" fillId="0" borderId="0" xfId="0" applyFont="1" applyAlignment="1">
      <alignment horizontal="right" vertical="center" wrapText="1"/>
    </xf>
    <xf numFmtId="0" fontId="0" fillId="0" borderId="0" xfId="0" applyAlignment="1">
      <alignment vertical="center" wrapText="1"/>
    </xf>
    <xf numFmtId="0" fontId="14" fillId="0" borderId="6" xfId="0" applyFont="1" applyBorder="1" applyAlignment="1" applyProtection="1">
      <alignment vertical="center" wrapText="1"/>
      <protection locked="0"/>
    </xf>
    <xf numFmtId="0" fontId="14" fillId="0" borderId="19" xfId="0" applyFont="1"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20" xfId="0" applyBorder="1" applyAlignment="1" applyProtection="1">
      <alignment vertical="center" wrapText="1"/>
      <protection locked="0"/>
    </xf>
    <xf numFmtId="0" fontId="21" fillId="0" borderId="15" xfId="0" applyFont="1" applyBorder="1" applyAlignment="1">
      <alignment horizontal="right" vertical="center" wrapText="1"/>
    </xf>
    <xf numFmtId="0" fontId="132" fillId="0" borderId="0" xfId="0" applyFont="1" applyBorder="1" applyAlignment="1">
      <alignment horizontal="left" wrapText="1"/>
    </xf>
    <xf numFmtId="0" fontId="0" fillId="0" borderId="0" xfId="0" applyAlignment="1">
      <alignment horizontal="left" wrapText="1"/>
    </xf>
    <xf numFmtId="0" fontId="10" fillId="5" borderId="0" xfId="0" applyFont="1" applyFill="1" applyAlignment="1">
      <alignment vertical="center" wrapText="1"/>
    </xf>
    <xf numFmtId="0" fontId="24" fillId="0" borderId="6" xfId="0" applyFont="1" applyBorder="1" applyAlignment="1" applyProtection="1">
      <alignment vertical="center" wrapText="1"/>
      <protection locked="0"/>
    </xf>
    <xf numFmtId="0" fontId="14" fillId="26" borderId="6" xfId="3" applyFont="1" applyFill="1" applyBorder="1" applyAlignment="1" applyProtection="1">
      <alignment horizontal="center" vertical="center" wrapText="1"/>
      <protection hidden="1"/>
    </xf>
    <xf numFmtId="0" fontId="14" fillId="0" borderId="20" xfId="0" applyFont="1" applyBorder="1" applyAlignment="1" applyProtection="1">
      <alignment horizontal="center" vertical="center" wrapText="1"/>
      <protection hidden="1"/>
    </xf>
    <xf numFmtId="0" fontId="14" fillId="0" borderId="4" xfId="0" applyFont="1" applyFill="1" applyBorder="1" applyAlignment="1" applyProtection="1">
      <alignment horizontal="center" vertical="center" wrapText="1"/>
      <protection locked="0"/>
    </xf>
    <xf numFmtId="0" fontId="14" fillId="0" borderId="4" xfId="0" applyFont="1" applyBorder="1" applyAlignment="1" applyProtection="1">
      <alignment horizontal="center" vertical="center" wrapText="1"/>
      <protection locked="0"/>
    </xf>
    <xf numFmtId="0" fontId="16" fillId="4" borderId="0" xfId="0" applyFont="1" applyFill="1" applyBorder="1" applyAlignment="1" applyProtection="1">
      <alignment horizontal="center" vertical="center" wrapText="1"/>
      <protection hidden="1"/>
    </xf>
    <xf numFmtId="0" fontId="0" fillId="0" borderId="0" xfId="0" applyAlignment="1">
      <alignment horizontal="center" vertical="center" wrapText="1"/>
    </xf>
    <xf numFmtId="0" fontId="42" fillId="0" borderId="0" xfId="3" quotePrefix="1" applyFont="1" applyAlignment="1">
      <alignment horizontal="left" vertical="center" wrapText="1"/>
    </xf>
    <xf numFmtId="0" fontId="47" fillId="0" borderId="0" xfId="3" quotePrefix="1" applyFont="1" applyAlignment="1">
      <alignment horizontal="left" vertical="center" wrapText="1"/>
    </xf>
    <xf numFmtId="0" fontId="21" fillId="58" borderId="4" xfId="3" applyFont="1" applyFill="1"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21" fillId="24" borderId="4" xfId="3" applyFont="1" applyFill="1" applyBorder="1" applyAlignment="1" applyProtection="1">
      <alignment horizontal="center" vertical="center" wrapText="1"/>
      <protection hidden="1"/>
    </xf>
    <xf numFmtId="0" fontId="0" fillId="24" borderId="4" xfId="0" applyFill="1" applyBorder="1" applyAlignment="1" applyProtection="1">
      <alignment horizontal="center" vertical="center" wrapText="1"/>
      <protection hidden="1"/>
    </xf>
    <xf numFmtId="0" fontId="21" fillId="23" borderId="4" xfId="3" applyFont="1" applyFill="1" applyBorder="1" applyAlignment="1" applyProtection="1">
      <alignment horizontal="center" vertical="center" wrapText="1"/>
      <protection hidden="1"/>
    </xf>
    <xf numFmtId="0" fontId="0" fillId="23" borderId="4" xfId="0" applyFill="1" applyBorder="1" applyAlignment="1" applyProtection="1">
      <alignment horizontal="center" vertical="center" wrapText="1"/>
      <protection hidden="1"/>
    </xf>
    <xf numFmtId="0" fontId="21" fillId="2" borderId="6" xfId="3" applyFont="1" applyFill="1" applyBorder="1" applyAlignment="1" applyProtection="1">
      <alignment horizontal="center" vertical="center" wrapText="1"/>
      <protection hidden="1"/>
    </xf>
    <xf numFmtId="0" fontId="21" fillId="0" borderId="20" xfId="0" applyFont="1" applyBorder="1" applyAlignment="1" applyProtection="1">
      <alignment horizontal="center" vertical="center" wrapText="1"/>
      <protection hidden="1"/>
    </xf>
    <xf numFmtId="0" fontId="21" fillId="2" borderId="4" xfId="3" applyFont="1" applyFill="1" applyBorder="1" applyAlignment="1" applyProtection="1">
      <alignment horizontal="center" vertical="center" wrapText="1"/>
      <protection hidden="1"/>
    </xf>
    <xf numFmtId="0" fontId="21" fillId="2" borderId="4" xfId="3" applyFont="1" applyFill="1" applyBorder="1" applyAlignment="1">
      <alignment horizontal="center" vertical="center" wrapText="1"/>
    </xf>
    <xf numFmtId="0" fontId="0" fillId="0" borderId="4" xfId="0" applyBorder="1" applyAlignment="1">
      <alignment horizontal="center" vertical="center" wrapText="1"/>
    </xf>
    <xf numFmtId="0" fontId="21" fillId="21" borderId="4" xfId="3" applyFont="1" applyFill="1" applyBorder="1" applyAlignment="1" applyProtection="1">
      <alignment horizontal="center" vertical="center" wrapText="1"/>
      <protection hidden="1"/>
    </xf>
    <xf numFmtId="0" fontId="0" fillId="21" borderId="4" xfId="0" applyFill="1" applyBorder="1" applyAlignment="1" applyProtection="1">
      <alignment horizontal="center" vertical="center" wrapText="1"/>
      <protection hidden="1"/>
    </xf>
    <xf numFmtId="0" fontId="14" fillId="0" borderId="6" xfId="3" applyFont="1" applyBorder="1" applyAlignment="1" applyProtection="1">
      <alignment horizontal="center" vertical="center" wrapText="1"/>
      <protection locked="0"/>
    </xf>
    <xf numFmtId="0" fontId="14" fillId="0" borderId="20" xfId="0" applyFont="1" applyBorder="1" applyAlignment="1" applyProtection="1">
      <alignment horizontal="center" vertical="center" wrapText="1"/>
      <protection locked="0"/>
    </xf>
    <xf numFmtId="0" fontId="14" fillId="0" borderId="6" xfId="0" applyFont="1" applyFill="1" applyBorder="1" applyAlignment="1" applyProtection="1">
      <alignment horizontal="center" vertical="center" wrapText="1"/>
      <protection locked="0"/>
    </xf>
    <xf numFmtId="0" fontId="21" fillId="57" borderId="4" xfId="3" applyFont="1" applyFill="1" applyBorder="1" applyAlignment="1" applyProtection="1">
      <alignment horizontal="center" vertical="center" wrapText="1"/>
      <protection hidden="1"/>
    </xf>
    <xf numFmtId="0" fontId="21" fillId="22" borderId="4" xfId="3" applyFont="1" applyFill="1" applyBorder="1" applyAlignment="1" applyProtection="1">
      <alignment horizontal="center" vertical="center" wrapText="1"/>
      <protection hidden="1"/>
    </xf>
    <xf numFmtId="0" fontId="0" fillId="22" borderId="4" xfId="0" applyFill="1" applyBorder="1" applyAlignment="1" applyProtection="1">
      <alignment horizontal="center" vertical="center" wrapText="1"/>
      <protection hidden="1"/>
    </xf>
    <xf numFmtId="0" fontId="14" fillId="26" borderId="4" xfId="0" applyFont="1" applyFill="1" applyBorder="1" applyAlignment="1" applyProtection="1">
      <alignment horizontal="center" vertical="center" wrapText="1"/>
      <protection hidden="1"/>
    </xf>
    <xf numFmtId="0" fontId="14" fillId="0" borderId="6"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81" fillId="0" borderId="0" xfId="0" applyFont="1" applyBorder="1" applyAlignment="1" applyProtection="1">
      <alignment horizontal="center" vertical="center" wrapText="1"/>
    </xf>
    <xf numFmtId="0" fontId="0" fillId="0" borderId="0" xfId="0" applyBorder="1" applyAlignment="1">
      <alignment horizontal="center" wrapText="1"/>
    </xf>
    <xf numFmtId="0" fontId="14" fillId="0" borderId="0" xfId="3" applyFont="1" applyAlignment="1">
      <alignment vertical="center" wrapText="1"/>
    </xf>
    <xf numFmtId="0" fontId="24" fillId="0" borderId="0" xfId="3" applyAlignment="1">
      <alignment vertical="center" wrapText="1"/>
    </xf>
    <xf numFmtId="0" fontId="28" fillId="5" borderId="0" xfId="3" applyFont="1" applyFill="1" applyAlignment="1">
      <alignment vertical="center" wrapText="1"/>
    </xf>
    <xf numFmtId="0" fontId="24" fillId="0" borderId="0" xfId="3" applyFont="1" applyAlignment="1">
      <alignment vertical="center" wrapText="1"/>
    </xf>
    <xf numFmtId="0" fontId="28" fillId="5" borderId="0" xfId="3" applyFont="1" applyFill="1" applyBorder="1" applyAlignment="1">
      <alignment vertical="center" wrapText="1"/>
    </xf>
    <xf numFmtId="0" fontId="24" fillId="0" borderId="0" xfId="3" applyFont="1" applyBorder="1" applyAlignment="1">
      <alignment vertical="center" wrapText="1"/>
    </xf>
    <xf numFmtId="0" fontId="21" fillId="2" borderId="5" xfId="3" applyFont="1" applyFill="1" applyBorder="1" applyAlignment="1" applyProtection="1">
      <alignment horizontal="center" vertical="center" wrapText="1"/>
      <protection hidden="1"/>
    </xf>
    <xf numFmtId="0" fontId="21" fillId="2" borderId="3" xfId="3" applyFont="1" applyFill="1" applyBorder="1" applyAlignment="1" applyProtection="1">
      <alignment horizontal="center" vertical="center" wrapText="1"/>
      <protection hidden="1"/>
    </xf>
    <xf numFmtId="0" fontId="21" fillId="2" borderId="11" xfId="3" applyFont="1" applyFill="1" applyBorder="1" applyAlignment="1" applyProtection="1">
      <alignment horizontal="center" vertical="center" wrapText="1"/>
      <protection hidden="1"/>
    </xf>
    <xf numFmtId="0" fontId="0" fillId="0" borderId="12" xfId="0" applyBorder="1" applyAlignment="1" applyProtection="1">
      <alignment horizontal="center" vertical="center" wrapText="1"/>
      <protection hidden="1"/>
    </xf>
    <xf numFmtId="0" fontId="21" fillId="2" borderId="16" xfId="3" applyFont="1" applyFill="1" applyBorder="1" applyAlignment="1" applyProtection="1">
      <alignment horizontal="center" vertical="center" wrapText="1"/>
      <protection hidden="1"/>
    </xf>
    <xf numFmtId="0" fontId="0" fillId="0" borderId="8" xfId="0" applyBorder="1" applyAlignment="1" applyProtection="1">
      <alignment horizontal="center" vertical="center" wrapText="1"/>
      <protection hidden="1"/>
    </xf>
    <xf numFmtId="0" fontId="21" fillId="2" borderId="2" xfId="3" applyFont="1" applyFill="1" applyBorder="1" applyAlignment="1" applyProtection="1">
      <alignment horizontal="center" vertical="center" wrapText="1"/>
      <protection hidden="1"/>
    </xf>
    <xf numFmtId="0" fontId="21" fillId="2" borderId="21" xfId="3" applyFont="1" applyFill="1" applyBorder="1" applyAlignment="1" applyProtection="1">
      <alignment horizontal="center" vertical="center" wrapText="1"/>
      <protection hidden="1"/>
    </xf>
    <xf numFmtId="0" fontId="0" fillId="0" borderId="3" xfId="0" applyBorder="1" applyAlignment="1" applyProtection="1">
      <alignment horizontal="center" vertical="center" wrapText="1"/>
      <protection hidden="1"/>
    </xf>
    <xf numFmtId="164" fontId="14" fillId="2" borderId="6" xfId="0" applyNumberFormat="1" applyFont="1" applyFill="1" applyBorder="1" applyAlignment="1" applyProtection="1">
      <alignment horizontal="center" vertical="center" wrapText="1"/>
      <protection hidden="1"/>
    </xf>
    <xf numFmtId="0" fontId="0" fillId="0" borderId="20" xfId="0" applyBorder="1" applyAlignment="1">
      <alignment horizontal="center" vertical="center" wrapText="1"/>
    </xf>
    <xf numFmtId="0" fontId="14" fillId="0" borderId="4" xfId="3" applyFont="1" applyFill="1" applyBorder="1" applyAlignment="1" applyProtection="1">
      <alignment horizontal="center" vertical="center" wrapText="1"/>
      <protection locked="0"/>
    </xf>
    <xf numFmtId="0" fontId="0" fillId="0" borderId="4" xfId="0" applyBorder="1" applyAlignment="1" applyProtection="1">
      <alignment vertical="center" wrapText="1"/>
      <protection locked="0"/>
    </xf>
    <xf numFmtId="0" fontId="0" fillId="0" borderId="4" xfId="0" applyBorder="1" applyAlignment="1" applyProtection="1">
      <alignment vertical="center" wrapText="1"/>
      <protection hidden="1"/>
    </xf>
    <xf numFmtId="0" fontId="0" fillId="0" borderId="20" xfId="0" applyBorder="1" applyAlignment="1" applyProtection="1">
      <alignment horizontal="center" vertical="center" wrapText="1"/>
      <protection hidden="1"/>
    </xf>
    <xf numFmtId="0" fontId="21" fillId="25" borderId="4" xfId="3" applyFont="1" applyFill="1" applyBorder="1" applyAlignment="1" applyProtection="1">
      <alignment horizontal="center" vertical="center" wrapText="1"/>
      <protection hidden="1"/>
    </xf>
    <xf numFmtId="0" fontId="0" fillId="25" borderId="4" xfId="0" applyFill="1" applyBorder="1" applyAlignment="1" applyProtection="1">
      <alignment horizontal="center" vertical="center" wrapText="1"/>
      <protection hidden="1"/>
    </xf>
    <xf numFmtId="0" fontId="27" fillId="28" borderId="6" xfId="0" applyFont="1" applyFill="1" applyBorder="1" applyAlignment="1" applyProtection="1">
      <alignment horizontal="center" vertical="center" wrapText="1"/>
      <protection locked="0"/>
    </xf>
    <xf numFmtId="0" fontId="27" fillId="28" borderId="20" xfId="0" applyFont="1" applyFill="1" applyBorder="1" applyAlignment="1" applyProtection="1">
      <alignment horizontal="center" vertical="center" wrapText="1"/>
      <protection locked="0"/>
    </xf>
    <xf numFmtId="0" fontId="27" fillId="0" borderId="4" xfId="0" applyFont="1" applyBorder="1" applyAlignment="1" applyProtection="1">
      <alignment horizontal="center" vertical="center"/>
      <protection locked="0"/>
    </xf>
    <xf numFmtId="10" fontId="27" fillId="2" borderId="6" xfId="0" applyNumberFormat="1" applyFont="1" applyFill="1" applyBorder="1" applyAlignment="1" applyProtection="1">
      <alignment horizontal="center" vertical="center" wrapText="1"/>
      <protection hidden="1"/>
    </xf>
    <xf numFmtId="10" fontId="27" fillId="2" borderId="20" xfId="0" applyNumberFormat="1" applyFont="1" applyFill="1" applyBorder="1" applyAlignment="1" applyProtection="1">
      <alignment horizontal="center" vertical="center" wrapText="1"/>
      <protection hidden="1"/>
    </xf>
    <xf numFmtId="0" fontId="23" fillId="2" borderId="6" xfId="0" applyFont="1" applyFill="1" applyBorder="1" applyAlignment="1" applyProtection="1">
      <alignment horizontal="center" vertical="center" wrapText="1"/>
      <protection hidden="1"/>
    </xf>
    <xf numFmtId="0" fontId="23" fillId="2" borderId="19" xfId="0" applyFont="1" applyFill="1" applyBorder="1" applyAlignment="1" applyProtection="1">
      <alignment horizontal="center" vertical="center" wrapText="1"/>
      <protection hidden="1"/>
    </xf>
    <xf numFmtId="0" fontId="42" fillId="2" borderId="6" xfId="0" applyFont="1" applyFill="1" applyBorder="1" applyAlignment="1" applyProtection="1">
      <alignment horizontal="center" vertical="center" wrapText="1"/>
      <protection hidden="1"/>
    </xf>
    <xf numFmtId="0" fontId="42" fillId="2" borderId="19" xfId="0" applyFont="1" applyFill="1" applyBorder="1" applyAlignment="1" applyProtection="1">
      <alignment horizontal="center" vertical="center" wrapText="1"/>
      <protection hidden="1"/>
    </xf>
    <xf numFmtId="0" fontId="42" fillId="2" borderId="20" xfId="0" applyFont="1" applyFill="1" applyBorder="1" applyAlignment="1" applyProtection="1">
      <alignment horizontal="center" vertical="center" wrapText="1"/>
      <protection hidden="1"/>
    </xf>
    <xf numFmtId="0" fontId="27" fillId="2" borderId="5" xfId="0" applyFont="1" applyFill="1" applyBorder="1" applyAlignment="1" applyProtection="1">
      <alignment horizontal="center" vertical="center" wrapText="1"/>
      <protection hidden="1"/>
    </xf>
    <xf numFmtId="0" fontId="27" fillId="2" borderId="3" xfId="0" applyFont="1" applyFill="1" applyBorder="1" applyAlignment="1" applyProtection="1">
      <alignment horizontal="center" vertical="center" wrapText="1"/>
      <protection hidden="1"/>
    </xf>
    <xf numFmtId="0" fontId="27" fillId="2" borderId="6" xfId="0" applyFont="1" applyFill="1" applyBorder="1" applyAlignment="1" applyProtection="1">
      <alignment horizontal="center" vertical="center" wrapText="1"/>
      <protection hidden="1"/>
    </xf>
    <xf numFmtId="0" fontId="27" fillId="2" borderId="20" xfId="0" applyFont="1" applyFill="1" applyBorder="1" applyAlignment="1" applyProtection="1">
      <alignment horizontal="center" vertical="center" wrapText="1"/>
      <protection hidden="1"/>
    </xf>
    <xf numFmtId="0" fontId="23" fillId="2" borderId="20" xfId="0" applyFont="1" applyFill="1" applyBorder="1" applyAlignment="1" applyProtection="1">
      <alignment horizontal="center" vertical="center" wrapText="1"/>
      <protection hidden="1"/>
    </xf>
    <xf numFmtId="0" fontId="27" fillId="2" borderId="4" xfId="0" applyFont="1" applyFill="1" applyBorder="1" applyAlignment="1" applyProtection="1">
      <alignment horizontal="center" vertical="center" wrapText="1"/>
      <protection hidden="1"/>
    </xf>
    <xf numFmtId="0" fontId="14" fillId="0" borderId="2" xfId="0" applyFont="1" applyBorder="1" applyAlignment="1">
      <alignment horizontal="left" vertical="center" wrapText="1"/>
    </xf>
    <xf numFmtId="0" fontId="28" fillId="5" borderId="0" xfId="0" applyFont="1" applyFill="1" applyAlignment="1" applyProtection="1">
      <alignment horizontal="left" vertical="center" wrapText="1"/>
    </xf>
    <xf numFmtId="0" fontId="23" fillId="0" borderId="11" xfId="0" applyFont="1" applyFill="1" applyBorder="1" applyAlignment="1">
      <alignment horizontal="left" vertical="top" wrapText="1"/>
    </xf>
    <xf numFmtId="0" fontId="23" fillId="0" borderId="2" xfId="0" applyFont="1" applyFill="1" applyBorder="1" applyAlignment="1">
      <alignment horizontal="left" vertical="top" wrapText="1"/>
    </xf>
    <xf numFmtId="0" fontId="27" fillId="2" borderId="19" xfId="0" applyFont="1" applyFill="1" applyBorder="1" applyAlignment="1" applyProtection="1">
      <alignment horizontal="center" vertical="center" wrapText="1"/>
      <protection hidden="1"/>
    </xf>
    <xf numFmtId="0" fontId="81" fillId="0" borderId="13" xfId="0" applyFont="1" applyBorder="1" applyAlignment="1" applyProtection="1">
      <alignment horizontal="center" vertical="center" wrapText="1"/>
    </xf>
    <xf numFmtId="0" fontId="15" fillId="0" borderId="13" xfId="0" applyFont="1" applyBorder="1" applyAlignment="1" applyProtection="1">
      <alignment horizontal="center" wrapText="1"/>
    </xf>
    <xf numFmtId="0" fontId="15" fillId="0" borderId="0" xfId="0" applyFont="1" applyBorder="1" applyAlignment="1" applyProtection="1">
      <alignment horizontal="center" wrapText="1"/>
    </xf>
    <xf numFmtId="0" fontId="14" fillId="2" borderId="6" xfId="0" applyFont="1" applyFill="1" applyBorder="1" applyAlignment="1" applyProtection="1">
      <alignment horizontal="center" vertical="center" wrapText="1"/>
      <protection hidden="1"/>
    </xf>
    <xf numFmtId="0" fontId="14" fillId="2" borderId="20" xfId="0" applyFont="1" applyFill="1" applyBorder="1" applyAlignment="1" applyProtection="1">
      <alignment horizontal="center" vertical="center" wrapText="1"/>
      <protection hidden="1"/>
    </xf>
    <xf numFmtId="0" fontId="14" fillId="2" borderId="6" xfId="0" applyFont="1" applyFill="1" applyBorder="1" applyAlignment="1" applyProtection="1">
      <alignment horizontal="center" vertical="center"/>
      <protection hidden="1"/>
    </xf>
    <xf numFmtId="0" fontId="14" fillId="2" borderId="20" xfId="0" applyFont="1" applyFill="1" applyBorder="1" applyAlignment="1" applyProtection="1">
      <alignment horizontal="center" vertical="center"/>
      <protection hidden="1"/>
    </xf>
    <xf numFmtId="0" fontId="42" fillId="2" borderId="4" xfId="0" applyFont="1" applyFill="1" applyBorder="1" applyAlignment="1" applyProtection="1">
      <alignment horizontal="center" vertical="center" wrapText="1"/>
      <protection hidden="1"/>
    </xf>
    <xf numFmtId="0" fontId="42" fillId="7" borderId="4" xfId="0" applyFont="1" applyFill="1" applyBorder="1" applyAlignment="1" applyProtection="1">
      <alignment horizontal="center" vertical="center"/>
      <protection hidden="1"/>
    </xf>
    <xf numFmtId="0" fontId="27" fillId="2" borderId="21" xfId="0" applyFont="1" applyFill="1" applyBorder="1" applyAlignment="1" applyProtection="1">
      <alignment horizontal="center" vertical="center" wrapText="1"/>
      <protection hidden="1"/>
    </xf>
    <xf numFmtId="0" fontId="42" fillId="2" borderId="11" xfId="0" applyFont="1" applyFill="1" applyBorder="1" applyAlignment="1" applyProtection="1">
      <alignment horizontal="center" vertical="center" wrapText="1"/>
      <protection hidden="1"/>
    </xf>
    <xf numFmtId="0" fontId="42" fillId="2" borderId="12" xfId="0" applyFont="1" applyFill="1" applyBorder="1" applyAlignment="1" applyProtection="1">
      <alignment horizontal="center" vertical="center" wrapText="1"/>
      <protection hidden="1"/>
    </xf>
    <xf numFmtId="0" fontId="42" fillId="2" borderId="6" xfId="0" applyFont="1" applyFill="1" applyBorder="1" applyAlignment="1" applyProtection="1">
      <alignment horizontal="center" vertical="center"/>
      <protection hidden="1"/>
    </xf>
    <xf numFmtId="0" fontId="42" fillId="2" borderId="19" xfId="0" applyFont="1" applyFill="1" applyBorder="1" applyAlignment="1" applyProtection="1">
      <alignment horizontal="center" vertical="center"/>
      <protection hidden="1"/>
    </xf>
    <xf numFmtId="0" fontId="42" fillId="2" borderId="20" xfId="0" applyFont="1" applyFill="1" applyBorder="1" applyAlignment="1" applyProtection="1">
      <alignment horizontal="center" vertical="center"/>
      <protection hidden="1"/>
    </xf>
    <xf numFmtId="0" fontId="81" fillId="0" borderId="13" xfId="0" applyFont="1" applyBorder="1" applyAlignment="1" applyProtection="1">
      <alignment horizontal="left" vertical="center" wrapText="1"/>
    </xf>
    <xf numFmtId="0" fontId="15" fillId="0" borderId="13" xfId="0" applyFont="1" applyBorder="1" applyAlignment="1" applyProtection="1">
      <alignment horizontal="left" wrapText="1"/>
    </xf>
    <xf numFmtId="0" fontId="25" fillId="2" borderId="21" xfId="0" applyFont="1" applyFill="1" applyBorder="1" applyAlignment="1" applyProtection="1">
      <alignment horizontal="center" vertical="center" wrapText="1"/>
      <protection hidden="1"/>
    </xf>
    <xf numFmtId="0" fontId="25" fillId="2" borderId="3" xfId="0" applyFont="1" applyFill="1" applyBorder="1" applyAlignment="1" applyProtection="1">
      <alignment horizontal="center" vertical="center" wrapText="1"/>
      <protection hidden="1"/>
    </xf>
    <xf numFmtId="0" fontId="28" fillId="5" borderId="0" xfId="0" applyFont="1" applyFill="1" applyAlignment="1" applyProtection="1">
      <alignment horizontal="left" vertical="center" wrapText="1"/>
      <protection hidden="1"/>
    </xf>
    <xf numFmtId="0" fontId="0" fillId="0" borderId="0" xfId="0" applyAlignment="1" applyProtection="1">
      <alignment vertical="center" wrapText="1"/>
      <protection hidden="1"/>
    </xf>
    <xf numFmtId="0" fontId="24" fillId="0" borderId="20" xfId="0" applyFont="1" applyBorder="1" applyAlignment="1" applyProtection="1">
      <alignment vertical="center" wrapText="1"/>
      <protection hidden="1"/>
    </xf>
    <xf numFmtId="0" fontId="0" fillId="0" borderId="19" xfId="0" applyBorder="1" applyAlignment="1" applyProtection="1">
      <alignment horizontal="center" vertical="center" wrapText="1"/>
      <protection hidden="1"/>
    </xf>
    <xf numFmtId="0" fontId="42" fillId="2" borderId="7" xfId="0" applyFont="1" applyFill="1" applyBorder="1" applyAlignment="1" applyProtection="1">
      <alignment horizontal="center" vertical="center" wrapText="1"/>
      <protection hidden="1"/>
    </xf>
    <xf numFmtId="0" fontId="42" fillId="2" borderId="15" xfId="0" applyFont="1" applyFill="1" applyBorder="1" applyAlignment="1" applyProtection="1">
      <alignment horizontal="center" vertical="center" wrapText="1"/>
      <protection hidden="1"/>
    </xf>
    <xf numFmtId="0" fontId="42" fillId="26" borderId="6" xfId="0" applyFont="1" applyFill="1" applyBorder="1" applyAlignment="1" applyProtection="1">
      <alignment horizontal="center" vertical="center" wrapText="1"/>
      <protection hidden="1"/>
    </xf>
    <xf numFmtId="0" fontId="0" fillId="0" borderId="20" xfId="0" applyBorder="1" applyAlignment="1" applyProtection="1">
      <alignment vertical="center" wrapText="1"/>
      <protection hidden="1"/>
    </xf>
    <xf numFmtId="0" fontId="42" fillId="2" borderId="16" xfId="0" applyFont="1" applyFill="1" applyBorder="1" applyAlignment="1" applyProtection="1">
      <alignment horizontal="center" vertical="center" wrapText="1"/>
      <protection hidden="1"/>
    </xf>
    <xf numFmtId="0" fontId="42" fillId="2" borderId="13" xfId="0" applyFont="1" applyFill="1" applyBorder="1" applyAlignment="1" applyProtection="1">
      <alignment horizontal="center" vertical="center" wrapText="1"/>
      <protection hidden="1"/>
    </xf>
    <xf numFmtId="0" fontId="0" fillId="0" borderId="13" xfId="0" applyBorder="1" applyAlignment="1" applyProtection="1">
      <alignment vertical="center" wrapText="1"/>
      <protection hidden="1"/>
    </xf>
    <xf numFmtId="0" fontId="0" fillId="0" borderId="8" xfId="0" applyBorder="1" applyAlignment="1" applyProtection="1">
      <alignment vertical="center" wrapText="1"/>
      <protection hidden="1"/>
    </xf>
    <xf numFmtId="0" fontId="42" fillId="2" borderId="2" xfId="0" applyFont="1" applyFill="1" applyBorder="1" applyAlignment="1" applyProtection="1">
      <alignment horizontal="center" vertical="center" wrapText="1"/>
      <protection hidden="1"/>
    </xf>
    <xf numFmtId="0" fontId="0" fillId="0" borderId="2" xfId="0" applyBorder="1" applyAlignment="1" applyProtection="1">
      <alignment vertical="center" wrapText="1"/>
      <protection hidden="1"/>
    </xf>
    <xf numFmtId="0" fontId="0" fillId="0" borderId="12" xfId="0" applyBorder="1" applyAlignment="1" applyProtection="1">
      <alignment vertical="center" wrapText="1"/>
      <protection hidden="1"/>
    </xf>
    <xf numFmtId="0" fontId="42" fillId="2" borderId="8" xfId="0" applyFont="1" applyFill="1" applyBorder="1" applyAlignment="1" applyProtection="1">
      <alignment horizontal="center" vertical="center" wrapText="1"/>
      <protection hidden="1"/>
    </xf>
    <xf numFmtId="0" fontId="23" fillId="0" borderId="0" xfId="0" applyFont="1" applyFill="1" applyBorder="1" applyAlignment="1">
      <alignment horizontal="left" vertical="top" wrapText="1"/>
    </xf>
    <xf numFmtId="0" fontId="42" fillId="0" borderId="0" xfId="0" applyFont="1" applyFill="1" applyBorder="1" applyAlignment="1" applyProtection="1">
      <alignment horizontal="center" vertical="center" wrapText="1"/>
      <protection hidden="1"/>
    </xf>
    <xf numFmtId="0" fontId="42" fillId="0" borderId="0" xfId="0" applyFont="1" applyFill="1" applyBorder="1" applyAlignment="1" applyProtection="1">
      <alignment horizontal="center" vertical="center"/>
      <protection hidden="1"/>
    </xf>
    <xf numFmtId="0" fontId="21" fillId="26" borderId="4" xfId="0" applyFont="1" applyFill="1" applyBorder="1" applyAlignment="1" applyProtection="1">
      <alignment horizontal="center" vertical="center" wrapText="1"/>
    </xf>
    <xf numFmtId="0" fontId="21" fillId="26" borderId="6" xfId="0" applyFont="1" applyFill="1" applyBorder="1" applyAlignment="1" applyProtection="1">
      <alignment horizontal="center" vertical="center" wrapText="1"/>
    </xf>
    <xf numFmtId="0" fontId="14" fillId="2" borderId="4" xfId="0" applyFont="1" applyFill="1" applyBorder="1" applyAlignment="1">
      <alignment horizontal="center" vertical="center" wrapText="1"/>
    </xf>
    <xf numFmtId="0" fontId="0" fillId="2" borderId="4" xfId="0" applyFill="1" applyBorder="1" applyAlignment="1">
      <alignment horizontal="center" vertical="center" wrapText="1"/>
    </xf>
    <xf numFmtId="0" fontId="28" fillId="5" borderId="0" xfId="0" applyFont="1" applyFill="1" applyAlignment="1">
      <alignment vertical="center" wrapText="1"/>
    </xf>
    <xf numFmtId="0" fontId="30" fillId="0" borderId="0" xfId="0" applyFont="1" applyAlignment="1">
      <alignment wrapText="1"/>
    </xf>
    <xf numFmtId="0" fontId="0" fillId="0" borderId="0" xfId="0" applyAlignment="1">
      <alignment wrapText="1"/>
    </xf>
    <xf numFmtId="0" fontId="21" fillId="26" borderId="11" xfId="0" applyFont="1" applyFill="1" applyBorder="1" applyAlignment="1" applyProtection="1">
      <alignment horizontal="center" vertical="center" wrapText="1"/>
    </xf>
    <xf numFmtId="0" fontId="21" fillId="26" borderId="2" xfId="0" applyFont="1" applyFill="1" applyBorder="1" applyAlignment="1" applyProtection="1">
      <alignment horizontal="center" vertical="center" wrapText="1"/>
    </xf>
    <xf numFmtId="0" fontId="21" fillId="26" borderId="12" xfId="0" applyFont="1" applyFill="1" applyBorder="1" applyAlignment="1" applyProtection="1">
      <alignment horizontal="center" vertical="center" wrapText="1"/>
    </xf>
    <xf numFmtId="0" fontId="0" fillId="0" borderId="16" xfId="0"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12" xfId="0" applyBorder="1" applyAlignment="1" applyProtection="1">
      <alignment horizontal="center" vertical="center" wrapText="1"/>
    </xf>
    <xf numFmtId="0" fontId="14" fillId="2" borderId="6"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0" fillId="2" borderId="3" xfId="0" applyFill="1" applyBorder="1" applyAlignment="1">
      <alignment horizontal="center" vertical="center" wrapText="1"/>
    </xf>
    <xf numFmtId="0" fontId="10" fillId="26" borderId="6" xfId="0" applyFont="1" applyFill="1" applyBorder="1" applyAlignment="1" applyProtection="1">
      <alignment horizontal="center" vertical="center" wrapText="1"/>
    </xf>
    <xf numFmtId="0" fontId="0" fillId="26" borderId="19" xfId="0" applyFill="1" applyBorder="1" applyAlignment="1" applyProtection="1">
      <alignment horizontal="center" vertical="center" wrapText="1"/>
    </xf>
    <xf numFmtId="0" fontId="0" fillId="26" borderId="20" xfId="0" applyFill="1" applyBorder="1" applyAlignment="1" applyProtection="1">
      <alignment horizontal="center" vertical="center" wrapText="1"/>
    </xf>
    <xf numFmtId="0" fontId="23" fillId="26" borderId="4" xfId="0" applyFont="1" applyFill="1" applyBorder="1" applyAlignment="1">
      <alignment horizontal="center" vertical="center" wrapText="1"/>
    </xf>
    <xf numFmtId="0" fontId="0" fillId="26" borderId="4" xfId="0" applyFill="1" applyBorder="1" applyAlignment="1">
      <alignment vertical="center" wrapText="1"/>
    </xf>
    <xf numFmtId="0" fontId="24" fillId="0" borderId="0" xfId="0" applyFont="1" applyAlignment="1">
      <alignment wrapText="1"/>
    </xf>
    <xf numFmtId="0" fontId="28" fillId="0" borderId="0" xfId="0" applyFont="1" applyBorder="1" applyAlignment="1" applyProtection="1">
      <alignment horizontal="left" vertical="center" wrapText="1" indent="2"/>
      <protection hidden="1"/>
    </xf>
    <xf numFmtId="0" fontId="28" fillId="0" borderId="0" xfId="0" applyFont="1" applyAlignment="1" applyProtection="1">
      <alignment horizontal="left" vertical="center" wrapText="1" indent="2"/>
      <protection hidden="1"/>
    </xf>
    <xf numFmtId="0" fontId="0" fillId="0" borderId="0" xfId="0" applyAlignment="1" applyProtection="1">
      <alignment horizontal="left" vertical="center" wrapText="1" indent="2"/>
      <protection hidden="1"/>
    </xf>
    <xf numFmtId="0" fontId="0" fillId="0" borderId="0" xfId="0" applyAlignment="1">
      <alignment horizontal="center" wrapText="1"/>
    </xf>
    <xf numFmtId="0" fontId="14" fillId="0" borderId="0" xfId="0" applyFont="1" applyBorder="1" applyAlignment="1" applyProtection="1">
      <alignment vertical="center" wrapText="1"/>
      <protection hidden="1"/>
    </xf>
    <xf numFmtId="0" fontId="0" fillId="0" borderId="0" xfId="0" applyBorder="1" applyAlignment="1" applyProtection="1">
      <alignment vertical="center" wrapText="1"/>
      <protection hidden="1"/>
    </xf>
    <xf numFmtId="0" fontId="23" fillId="0" borderId="0" xfId="0" applyFont="1" applyBorder="1" applyAlignment="1" applyProtection="1">
      <alignment horizontal="center" vertical="center" wrapText="1"/>
      <protection hidden="1"/>
    </xf>
    <xf numFmtId="0" fontId="23" fillId="0" borderId="0" xfId="0" applyFont="1" applyAlignment="1" applyProtection="1">
      <alignment horizontal="center" vertical="center" wrapText="1"/>
      <protection hidden="1"/>
    </xf>
    <xf numFmtId="0" fontId="24" fillId="0" borderId="6" xfId="0" applyFont="1"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24" fillId="0" borderId="13" xfId="0" applyFont="1" applyBorder="1" applyAlignment="1" applyProtection="1">
      <alignment wrapText="1"/>
      <protection hidden="1"/>
    </xf>
    <xf numFmtId="0" fontId="21" fillId="7" borderId="4" xfId="0" applyFont="1" applyFill="1" applyBorder="1" applyAlignment="1">
      <alignment horizontal="center" vertical="center" wrapText="1"/>
    </xf>
    <xf numFmtId="0" fontId="23" fillId="7" borderId="4" xfId="0" applyFont="1" applyFill="1" applyBorder="1" applyAlignment="1">
      <alignment horizontal="center" vertical="center" wrapText="1"/>
    </xf>
    <xf numFmtId="0" fontId="23" fillId="7" borderId="6" xfId="0" applyFont="1" applyFill="1" applyBorder="1" applyAlignment="1">
      <alignment horizontal="center" vertical="center" wrapText="1"/>
    </xf>
    <xf numFmtId="0" fontId="0" fillId="0" borderId="19" xfId="0" applyBorder="1" applyAlignment="1">
      <alignment vertical="center" wrapText="1"/>
    </xf>
    <xf numFmtId="0" fontId="0" fillId="0" borderId="20" xfId="0" applyBorder="1" applyAlignment="1">
      <alignment vertical="center" wrapText="1"/>
    </xf>
    <xf numFmtId="0" fontId="14" fillId="0" borderId="2" xfId="0" applyFont="1" applyBorder="1" applyAlignment="1">
      <alignment vertical="center" wrapText="1"/>
    </xf>
    <xf numFmtId="0" fontId="0" fillId="0" borderId="2" xfId="0" applyBorder="1" applyAlignment="1">
      <alignment vertical="center" wrapText="1"/>
    </xf>
    <xf numFmtId="0" fontId="14" fillId="7" borderId="4" xfId="0" applyFont="1" applyFill="1" applyBorder="1" applyAlignment="1">
      <alignment horizontal="center" vertical="center" wrapText="1"/>
    </xf>
    <xf numFmtId="0" fontId="0" fillId="7" borderId="4" xfId="0" applyFill="1" applyBorder="1" applyAlignment="1">
      <alignment horizontal="center" vertical="center" wrapText="1"/>
    </xf>
    <xf numFmtId="0" fontId="25" fillId="7" borderId="4" xfId="0" applyFont="1" applyFill="1" applyBorder="1" applyAlignment="1">
      <alignment horizontal="center" vertical="center" wrapText="1"/>
    </xf>
    <xf numFmtId="0" fontId="22" fillId="7" borderId="5" xfId="0" applyFont="1" applyFill="1" applyBorder="1" applyAlignment="1">
      <alignment horizontal="center" vertical="center" wrapText="1"/>
    </xf>
    <xf numFmtId="0" fontId="0" fillId="7" borderId="3" xfId="0" applyFill="1" applyBorder="1" applyAlignment="1">
      <alignment horizontal="center" vertical="center" wrapText="1"/>
    </xf>
    <xf numFmtId="0" fontId="14" fillId="7" borderId="5" xfId="0" applyFont="1" applyFill="1" applyBorder="1" applyAlignment="1">
      <alignment horizontal="center" vertical="center" wrapText="1"/>
    </xf>
    <xf numFmtId="0" fontId="14" fillId="7" borderId="3" xfId="0" applyFont="1" applyFill="1" applyBorder="1" applyAlignment="1">
      <alignment horizontal="center" vertical="center" wrapText="1"/>
    </xf>
    <xf numFmtId="0" fontId="0" fillId="0" borderId="13" xfId="0" applyBorder="1" applyAlignment="1">
      <alignment horizontal="left" wrapText="1"/>
    </xf>
    <xf numFmtId="0" fontId="82" fillId="33" borderId="6" xfId="67" applyFont="1" applyFill="1" applyBorder="1" applyAlignment="1" applyProtection="1">
      <alignment horizontal="center" vertical="center" wrapText="1"/>
      <protection hidden="1"/>
    </xf>
    <xf numFmtId="0" fontId="83" fillId="33" borderId="19" xfId="3" applyFont="1" applyFill="1" applyBorder="1" applyAlignment="1">
      <alignment horizontal="center" vertical="center" wrapText="1"/>
    </xf>
    <xf numFmtId="0" fontId="83" fillId="33" borderId="20" xfId="3" applyFont="1" applyFill="1" applyBorder="1" applyAlignment="1">
      <alignment horizontal="center" vertical="center" wrapText="1"/>
    </xf>
    <xf numFmtId="0" fontId="70" fillId="20" borderId="0" xfId="67" applyFont="1" applyFill="1" applyAlignment="1" applyProtection="1">
      <alignment horizontal="right" vertical="center" wrapText="1"/>
      <protection hidden="1"/>
    </xf>
    <xf numFmtId="0" fontId="90" fillId="10" borderId="11" xfId="67" applyFont="1" applyFill="1" applyBorder="1" applyAlignment="1" applyProtection="1">
      <alignment horizontal="center" vertical="center" wrapText="1"/>
      <protection hidden="1"/>
    </xf>
    <xf numFmtId="0" fontId="14" fillId="0" borderId="2" xfId="3" applyFont="1" applyBorder="1" applyAlignment="1" applyProtection="1">
      <alignment horizontal="center" vertical="center" wrapText="1"/>
      <protection hidden="1"/>
    </xf>
    <xf numFmtId="0" fontId="14" fillId="0" borderId="12" xfId="3" applyFont="1" applyBorder="1" applyAlignment="1" applyProtection="1">
      <alignment horizontal="center" vertical="center" wrapText="1"/>
      <protection hidden="1"/>
    </xf>
    <xf numFmtId="0" fontId="0" fillId="0" borderId="16" xfId="0" applyBorder="1" applyAlignment="1" applyProtection="1">
      <alignment horizontal="center" wrapText="1"/>
      <protection hidden="1"/>
    </xf>
    <xf numFmtId="0" fontId="0" fillId="0" borderId="13" xfId="0" applyBorder="1" applyAlignment="1" applyProtection="1">
      <alignment horizontal="center" wrapText="1"/>
      <protection hidden="1"/>
    </xf>
    <xf numFmtId="0" fontId="0" fillId="0" borderId="8" xfId="0" applyBorder="1" applyAlignment="1" applyProtection="1">
      <alignment horizontal="center" wrapText="1"/>
      <protection hidden="1"/>
    </xf>
    <xf numFmtId="0" fontId="89" fillId="11" borderId="11" xfId="67" applyFont="1" applyFill="1" applyBorder="1" applyAlignment="1" applyProtection="1">
      <alignment horizontal="center" vertical="center" wrapText="1"/>
      <protection hidden="1"/>
    </xf>
    <xf numFmtId="0" fontId="81" fillId="0" borderId="2" xfId="3" applyFont="1" applyBorder="1" applyAlignment="1">
      <alignment horizontal="center" vertical="center" wrapText="1"/>
    </xf>
    <xf numFmtId="0" fontId="81" fillId="0" borderId="12" xfId="3" applyFont="1" applyBorder="1" applyAlignment="1">
      <alignment horizontal="center" vertical="center" wrapText="1"/>
    </xf>
    <xf numFmtId="0" fontId="131" fillId="0" borderId="7" xfId="0" applyFont="1" applyBorder="1" applyAlignment="1">
      <alignment horizontal="center" wrapText="1"/>
    </xf>
    <xf numFmtId="0" fontId="131" fillId="0" borderId="0" xfId="0" applyFont="1" applyAlignment="1">
      <alignment horizontal="center" wrapText="1"/>
    </xf>
    <xf numFmtId="0" fontId="131" fillId="0" borderId="15" xfId="0" applyFont="1" applyBorder="1" applyAlignment="1">
      <alignment horizontal="center" wrapText="1"/>
    </xf>
    <xf numFmtId="0" fontId="131" fillId="0" borderId="16" xfId="0" applyFont="1" applyBorder="1" applyAlignment="1">
      <alignment horizontal="center" wrapText="1"/>
    </xf>
    <xf numFmtId="0" fontId="131" fillId="0" borderId="13" xfId="0" applyFont="1" applyBorder="1" applyAlignment="1">
      <alignment horizontal="center" wrapText="1"/>
    </xf>
    <xf numFmtId="0" fontId="131" fillId="0" borderId="8" xfId="0" applyFont="1" applyBorder="1" applyAlignment="1">
      <alignment horizontal="center" wrapText="1"/>
    </xf>
    <xf numFmtId="0" fontId="62" fillId="13" borderId="13" xfId="67" applyFont="1" applyFill="1" applyBorder="1" applyAlignment="1" applyProtection="1">
      <alignment horizontal="left" wrapText="1"/>
      <protection hidden="1"/>
    </xf>
    <xf numFmtId="0" fontId="48" fillId="0" borderId="13" xfId="3" applyFont="1" applyBorder="1" applyAlignment="1">
      <alignment horizontal="left" wrapText="1"/>
    </xf>
    <xf numFmtId="0" fontId="58" fillId="13" borderId="13" xfId="67" applyFont="1" applyFill="1" applyBorder="1" applyAlignment="1" applyProtection="1">
      <alignment horizontal="center" wrapText="1"/>
      <protection hidden="1"/>
    </xf>
    <xf numFmtId="0" fontId="2" fillId="13" borderId="13" xfId="67" applyFill="1" applyBorder="1" applyAlignment="1" applyProtection="1">
      <alignment horizontal="center" wrapText="1"/>
      <protection hidden="1"/>
    </xf>
    <xf numFmtId="0" fontId="61" fillId="13" borderId="0" xfId="67" applyFont="1" applyFill="1" applyBorder="1" applyAlignment="1" applyProtection="1">
      <alignment horizontal="center" wrapText="1"/>
      <protection hidden="1"/>
    </xf>
    <xf numFmtId="0" fontId="61" fillId="13" borderId="13" xfId="67" applyFont="1" applyFill="1" applyBorder="1" applyAlignment="1" applyProtection="1">
      <alignment horizontal="center" wrapText="1"/>
      <protection hidden="1"/>
    </xf>
    <xf numFmtId="0" fontId="61" fillId="13" borderId="8" xfId="67" applyFont="1" applyFill="1" applyBorder="1" applyAlignment="1" applyProtection="1">
      <alignment horizontal="center" wrapText="1"/>
      <protection hidden="1"/>
    </xf>
    <xf numFmtId="0" fontId="59" fillId="13" borderId="6" xfId="67" applyFont="1" applyFill="1" applyBorder="1" applyAlignment="1" applyProtection="1">
      <alignment horizontal="center" vertical="center" wrapText="1"/>
      <protection hidden="1"/>
    </xf>
    <xf numFmtId="0" fontId="24" fillId="0" borderId="19" xfId="3" applyBorder="1" applyAlignment="1">
      <alignment horizontal="center" vertical="center" wrapText="1"/>
    </xf>
    <xf numFmtId="0" fontId="24" fillId="0" borderId="20" xfId="3" applyBorder="1" applyAlignment="1">
      <alignment horizontal="center" vertical="center" wrapText="1"/>
    </xf>
    <xf numFmtId="2" fontId="63" fillId="13" borderId="6" xfId="67" applyNumberFormat="1" applyFont="1" applyFill="1" applyBorder="1" applyAlignment="1" applyProtection="1">
      <alignment horizontal="center" vertical="center" wrapText="1"/>
      <protection hidden="1"/>
    </xf>
    <xf numFmtId="0" fontId="63" fillId="13" borderId="20" xfId="67" applyFont="1" applyFill="1" applyBorder="1" applyAlignment="1" applyProtection="1">
      <alignment vertical="center" wrapText="1"/>
      <protection hidden="1"/>
    </xf>
    <xf numFmtId="2" fontId="82" fillId="33" borderId="4" xfId="67" applyNumberFormat="1" applyFont="1" applyFill="1" applyBorder="1" applyAlignment="1" applyProtection="1">
      <alignment horizontal="center" vertical="center" wrapText="1"/>
      <protection hidden="1"/>
    </xf>
    <xf numFmtId="2" fontId="82" fillId="33" borderId="4" xfId="67" applyNumberFormat="1" applyFont="1" applyFill="1" applyBorder="1" applyAlignment="1" applyProtection="1">
      <alignment horizontal="center" vertical="center"/>
      <protection hidden="1"/>
    </xf>
    <xf numFmtId="0" fontId="82" fillId="33" borderId="20" xfId="67" applyFont="1" applyFill="1" applyBorder="1" applyAlignment="1" applyProtection="1">
      <alignment horizontal="center" vertical="center" wrapText="1"/>
      <protection hidden="1"/>
    </xf>
    <xf numFmtId="0" fontId="70" fillId="19" borderId="0" xfId="67" applyFont="1" applyFill="1" applyAlignment="1" applyProtection="1">
      <alignment horizontal="right" vertical="center" wrapText="1"/>
      <protection hidden="1"/>
    </xf>
    <xf numFmtId="0" fontId="70" fillId="34" borderId="0" xfId="67" applyFont="1" applyFill="1" applyAlignment="1" applyProtection="1">
      <alignment vertical="center" wrapText="1"/>
      <protection hidden="1"/>
    </xf>
    <xf numFmtId="0" fontId="2" fillId="0" borderId="0" xfId="67" applyAlignment="1" applyProtection="1">
      <alignment wrapText="1"/>
      <protection hidden="1"/>
    </xf>
    <xf numFmtId="0" fontId="58" fillId="13" borderId="6" xfId="67" applyFont="1" applyFill="1" applyBorder="1" applyAlignment="1" applyProtection="1">
      <alignment horizontal="center" vertical="center" wrapText="1"/>
      <protection hidden="1"/>
    </xf>
    <xf numFmtId="0" fontId="89" fillId="13" borderId="11" xfId="67" applyFont="1" applyFill="1" applyBorder="1" applyAlignment="1" applyProtection="1">
      <alignment horizontal="center" vertical="center" wrapText="1"/>
      <protection hidden="1"/>
    </xf>
    <xf numFmtId="0" fontId="81" fillId="0" borderId="2" xfId="3" applyFont="1" applyBorder="1" applyAlignment="1" applyProtection="1">
      <alignment horizontal="center" vertical="center" wrapText="1"/>
      <protection hidden="1"/>
    </xf>
    <xf numFmtId="0" fontId="81" fillId="0" borderId="12" xfId="3" applyFont="1" applyBorder="1" applyAlignment="1" applyProtection="1">
      <alignment horizontal="center" vertical="center" wrapText="1"/>
      <protection hidden="1"/>
    </xf>
    <xf numFmtId="0" fontId="81" fillId="0" borderId="16" xfId="3" applyFont="1" applyBorder="1" applyAlignment="1" applyProtection="1">
      <alignment horizontal="center" vertical="center" wrapText="1"/>
      <protection hidden="1"/>
    </xf>
    <xf numFmtId="0" fontId="81" fillId="0" borderId="13" xfId="3" applyFont="1" applyBorder="1" applyAlignment="1" applyProtection="1">
      <alignment horizontal="center" vertical="center" wrapText="1"/>
      <protection hidden="1"/>
    </xf>
    <xf numFmtId="0" fontId="81" fillId="0" borderId="8" xfId="3" applyFont="1" applyBorder="1" applyAlignment="1" applyProtection="1">
      <alignment horizontal="center" vertical="center" wrapText="1"/>
      <protection hidden="1"/>
    </xf>
    <xf numFmtId="0" fontId="62" fillId="13" borderId="2" xfId="67" applyFont="1" applyFill="1" applyBorder="1" applyAlignment="1" applyProtection="1">
      <alignment horizontal="left" vertical="center" wrapText="1"/>
      <protection hidden="1"/>
    </xf>
    <xf numFmtId="0" fontId="62" fillId="13" borderId="12" xfId="67" applyFont="1" applyFill="1" applyBorder="1" applyAlignment="1" applyProtection="1">
      <alignment horizontal="left" vertical="center" wrapText="1"/>
      <protection hidden="1"/>
    </xf>
    <xf numFmtId="0" fontId="59" fillId="11" borderId="6" xfId="67" applyFont="1" applyFill="1" applyBorder="1" applyAlignment="1" applyProtection="1">
      <alignment horizontal="center" vertical="center" wrapText="1"/>
      <protection hidden="1"/>
    </xf>
    <xf numFmtId="10" fontId="63" fillId="11" borderId="6" xfId="67" applyNumberFormat="1" applyFont="1" applyFill="1" applyBorder="1" applyAlignment="1" applyProtection="1">
      <alignment horizontal="center" vertical="center" wrapText="1"/>
      <protection hidden="1"/>
    </xf>
    <xf numFmtId="0" fontId="24" fillId="0" borderId="20" xfId="3" applyBorder="1" applyAlignment="1">
      <alignment vertical="center" wrapText="1"/>
    </xf>
    <xf numFmtId="0" fontId="63" fillId="11" borderId="20" xfId="67" applyFont="1" applyFill="1" applyBorder="1" applyAlignment="1" applyProtection="1">
      <alignment vertical="center" wrapText="1"/>
      <protection hidden="1"/>
    </xf>
    <xf numFmtId="10" fontId="82" fillId="19" borderId="4" xfId="67" applyNumberFormat="1" applyFont="1" applyFill="1" applyBorder="1" applyAlignment="1" applyProtection="1">
      <alignment horizontal="center" vertical="center" wrapText="1"/>
      <protection hidden="1"/>
    </xf>
    <xf numFmtId="0" fontId="82" fillId="19" borderId="4" xfId="67" applyFont="1" applyFill="1" applyBorder="1" applyAlignment="1" applyProtection="1">
      <alignment horizontal="center" vertical="center"/>
      <protection hidden="1"/>
    </xf>
    <xf numFmtId="0" fontId="82" fillId="19" borderId="6" xfId="67" applyFont="1" applyFill="1" applyBorder="1" applyAlignment="1" applyProtection="1">
      <alignment horizontal="center" vertical="center" wrapText="1"/>
      <protection hidden="1"/>
    </xf>
    <xf numFmtId="0" fontId="82" fillId="19" borderId="20" xfId="67" applyFont="1" applyFill="1" applyBorder="1" applyAlignment="1" applyProtection="1">
      <alignment horizontal="center" vertical="center" wrapText="1"/>
      <protection hidden="1"/>
    </xf>
    <xf numFmtId="0" fontId="83" fillId="19" borderId="19" xfId="3" applyFont="1" applyFill="1" applyBorder="1" applyAlignment="1">
      <alignment horizontal="center" vertical="center" wrapText="1"/>
    </xf>
    <xf numFmtId="0" fontId="83" fillId="19" borderId="20" xfId="3" applyFont="1" applyFill="1" applyBorder="1" applyAlignment="1">
      <alignment horizontal="center" vertical="center" wrapText="1"/>
    </xf>
    <xf numFmtId="0" fontId="58" fillId="11" borderId="6" xfId="67" applyFont="1" applyFill="1" applyBorder="1" applyAlignment="1" applyProtection="1">
      <alignment horizontal="center" vertical="center" wrapText="1"/>
      <protection hidden="1"/>
    </xf>
    <xf numFmtId="0" fontId="62" fillId="11" borderId="2" xfId="67" applyFont="1" applyFill="1" applyBorder="1" applyAlignment="1" applyProtection="1">
      <alignment horizontal="left" vertical="center" wrapText="1"/>
      <protection hidden="1"/>
    </xf>
    <xf numFmtId="0" fontId="62" fillId="11" borderId="12" xfId="67" applyFont="1" applyFill="1" applyBorder="1" applyAlignment="1" applyProtection="1">
      <alignment horizontal="left" vertical="center" wrapText="1"/>
      <protection hidden="1"/>
    </xf>
    <xf numFmtId="0" fontId="61" fillId="11" borderId="0" xfId="67" applyFont="1" applyFill="1" applyBorder="1" applyAlignment="1" applyProtection="1">
      <alignment horizontal="center" wrapText="1"/>
      <protection hidden="1"/>
    </xf>
    <xf numFmtId="0" fontId="61" fillId="11" borderId="13" xfId="67" applyFont="1" applyFill="1" applyBorder="1" applyAlignment="1" applyProtection="1">
      <alignment horizontal="center" wrapText="1"/>
      <protection hidden="1"/>
    </xf>
    <xf numFmtId="0" fontId="61" fillId="11" borderId="8" xfId="67" applyFont="1" applyFill="1" applyBorder="1" applyAlignment="1" applyProtection="1">
      <alignment horizontal="center" wrapText="1"/>
      <protection hidden="1"/>
    </xf>
    <xf numFmtId="0" fontId="86" fillId="11" borderId="6" xfId="67" applyFont="1" applyFill="1" applyBorder="1" applyAlignment="1" applyProtection="1">
      <alignment horizontal="left" vertical="center" wrapText="1" indent="3"/>
      <protection hidden="1"/>
    </xf>
    <xf numFmtId="0" fontId="86" fillId="11" borderId="19" xfId="67" applyFont="1" applyFill="1" applyBorder="1" applyAlignment="1" applyProtection="1">
      <alignment horizontal="left" vertical="center" wrapText="1" indent="3"/>
      <protection hidden="1"/>
    </xf>
    <xf numFmtId="0" fontId="69" fillId="11" borderId="19" xfId="67" applyFont="1" applyFill="1" applyBorder="1" applyAlignment="1" applyProtection="1">
      <alignment horizontal="left" vertical="center" wrapText="1" indent="3"/>
      <protection hidden="1"/>
    </xf>
    <xf numFmtId="0" fontId="69" fillId="11" borderId="20" xfId="67" applyFont="1" applyFill="1" applyBorder="1" applyAlignment="1" applyProtection="1">
      <alignment horizontal="left" vertical="center" wrapText="1" indent="3"/>
      <protection hidden="1"/>
    </xf>
    <xf numFmtId="0" fontId="58" fillId="11" borderId="11" xfId="67" applyFont="1" applyFill="1" applyBorder="1" applyAlignment="1" applyProtection="1">
      <alignment horizontal="center" vertical="center" wrapText="1"/>
      <protection hidden="1"/>
    </xf>
    <xf numFmtId="0" fontId="2" fillId="11" borderId="2" xfId="67" applyFill="1" applyBorder="1" applyAlignment="1" applyProtection="1">
      <alignment horizontal="center" vertical="center" wrapText="1"/>
      <protection hidden="1"/>
    </xf>
    <xf numFmtId="0" fontId="2" fillId="11" borderId="12" xfId="67" applyFill="1" applyBorder="1" applyAlignment="1" applyProtection="1">
      <alignment horizontal="center" vertical="center" wrapText="1"/>
      <protection hidden="1"/>
    </xf>
    <xf numFmtId="0" fontId="58" fillId="11" borderId="4" xfId="67" applyFont="1" applyFill="1" applyBorder="1" applyAlignment="1" applyProtection="1">
      <alignment horizontal="center" textRotation="90" wrapText="1"/>
      <protection hidden="1"/>
    </xf>
    <xf numFmtId="0" fontId="58" fillId="11" borderId="16" xfId="67" applyFont="1" applyFill="1" applyBorder="1" applyAlignment="1" applyProtection="1">
      <alignment horizontal="center" vertical="center" wrapText="1"/>
      <protection hidden="1"/>
    </xf>
    <xf numFmtId="0" fontId="24" fillId="0" borderId="8" xfId="3" applyBorder="1" applyAlignment="1">
      <alignment horizontal="center" vertical="center" wrapText="1"/>
    </xf>
    <xf numFmtId="10" fontId="56" fillId="11" borderId="6" xfId="67" applyNumberFormat="1" applyFont="1" applyFill="1" applyBorder="1" applyAlignment="1" applyProtection="1">
      <alignment horizontal="center" vertical="center" wrapText="1"/>
      <protection hidden="1"/>
    </xf>
    <xf numFmtId="0" fontId="56" fillId="11" borderId="20" xfId="67" applyFont="1" applyFill="1" applyBorder="1" applyAlignment="1" applyProtection="1">
      <alignment vertical="center" wrapText="1"/>
      <protection hidden="1"/>
    </xf>
    <xf numFmtId="0" fontId="82" fillId="30" borderId="24" xfId="67" applyFont="1" applyFill="1" applyBorder="1" applyAlignment="1" applyProtection="1">
      <alignment horizontal="center" vertical="center" wrapText="1"/>
      <protection hidden="1"/>
    </xf>
    <xf numFmtId="0" fontId="82" fillId="30" borderId="10" xfId="67" applyFont="1" applyFill="1" applyBorder="1" applyAlignment="1" applyProtection="1">
      <alignment horizontal="center" vertical="center" wrapText="1"/>
      <protection hidden="1"/>
    </xf>
    <xf numFmtId="0" fontId="66" fillId="10" borderId="6" xfId="67" applyFont="1" applyFill="1" applyBorder="1" applyAlignment="1" applyProtection="1">
      <alignment horizontal="center" vertical="center" wrapText="1"/>
      <protection hidden="1"/>
    </xf>
    <xf numFmtId="0" fontId="24" fillId="0" borderId="19" xfId="3" applyBorder="1" applyAlignment="1" applyProtection="1">
      <alignment horizontal="center" wrapText="1"/>
      <protection hidden="1"/>
    </xf>
    <xf numFmtId="0" fontId="24" fillId="0" borderId="20" xfId="3" applyBorder="1" applyAlignment="1" applyProtection="1">
      <alignment horizontal="center" wrapText="1"/>
      <protection hidden="1"/>
    </xf>
    <xf numFmtId="0" fontId="82" fillId="30" borderId="6" xfId="67" applyFont="1" applyFill="1" applyBorder="1" applyAlignment="1" applyProtection="1">
      <alignment horizontal="center" vertical="center" wrapText="1"/>
      <protection hidden="1"/>
    </xf>
    <xf numFmtId="0" fontId="83" fillId="30" borderId="19" xfId="3" applyFont="1" applyFill="1" applyBorder="1" applyAlignment="1" applyProtection="1">
      <alignment horizontal="center" vertical="center" wrapText="1"/>
      <protection hidden="1"/>
    </xf>
    <xf numFmtId="0" fontId="83" fillId="30" borderId="20" xfId="3" applyFont="1" applyFill="1" applyBorder="1" applyAlignment="1" applyProtection="1">
      <alignment horizontal="center" vertical="center" wrapText="1"/>
      <protection hidden="1"/>
    </xf>
    <xf numFmtId="0" fontId="70" fillId="18" borderId="0" xfId="67" applyFont="1" applyFill="1" applyAlignment="1" applyProtection="1">
      <alignment horizontal="right" vertical="center" wrapText="1"/>
      <protection hidden="1"/>
    </xf>
    <xf numFmtId="0" fontId="70" fillId="32" borderId="0" xfId="67" applyFont="1" applyFill="1" applyAlignment="1" applyProtection="1">
      <alignment vertical="center" wrapText="1"/>
      <protection hidden="1"/>
    </xf>
    <xf numFmtId="0" fontId="61" fillId="31" borderId="5" xfId="67" applyFont="1" applyFill="1" applyBorder="1" applyAlignment="1" applyProtection="1">
      <alignment horizontal="center" vertical="center" textRotation="90" wrapText="1"/>
      <protection hidden="1"/>
    </xf>
    <xf numFmtId="0" fontId="61" fillId="31" borderId="3" xfId="67" applyFont="1" applyFill="1" applyBorder="1" applyAlignment="1" applyProtection="1">
      <alignment horizontal="center" vertical="center" textRotation="90" wrapText="1"/>
      <protection hidden="1"/>
    </xf>
    <xf numFmtId="0" fontId="59" fillId="10" borderId="22" xfId="67" applyFont="1" applyFill="1" applyBorder="1" applyAlignment="1" applyProtection="1">
      <alignment horizontal="center" vertical="center" wrapText="1"/>
      <protection hidden="1"/>
    </xf>
    <xf numFmtId="0" fontId="24" fillId="0" borderId="25" xfId="3" applyBorder="1" applyAlignment="1" applyProtection="1">
      <alignment horizontal="center" wrapText="1"/>
      <protection hidden="1"/>
    </xf>
    <xf numFmtId="0" fontId="24" fillId="0" borderId="23" xfId="3" applyBorder="1" applyAlignment="1" applyProtection="1">
      <alignment horizontal="center" wrapText="1"/>
      <protection hidden="1"/>
    </xf>
    <xf numFmtId="10" fontId="56" fillId="10" borderId="14" xfId="67" applyNumberFormat="1" applyFont="1" applyFill="1" applyBorder="1" applyAlignment="1" applyProtection="1">
      <alignment horizontal="center" vertical="center" wrapText="1"/>
      <protection hidden="1"/>
    </xf>
    <xf numFmtId="0" fontId="63" fillId="10" borderId="14" xfId="67" applyFont="1" applyFill="1" applyBorder="1" applyAlignment="1" applyProtection="1">
      <alignment vertical="center"/>
      <protection hidden="1"/>
    </xf>
    <xf numFmtId="10" fontId="82" fillId="18" borderId="14" xfId="67" applyNumberFormat="1" applyFont="1" applyFill="1" applyBorder="1" applyAlignment="1" applyProtection="1">
      <alignment horizontal="center" vertical="center" wrapText="1"/>
      <protection hidden="1"/>
    </xf>
    <xf numFmtId="0" fontId="82" fillId="18" borderId="14" xfId="67" applyFont="1" applyFill="1" applyBorder="1" applyAlignment="1" applyProtection="1">
      <alignment horizontal="center" vertical="center"/>
      <protection hidden="1"/>
    </xf>
    <xf numFmtId="0" fontId="82" fillId="30" borderId="22" xfId="67" applyFont="1" applyFill="1" applyBorder="1" applyAlignment="1" applyProtection="1">
      <alignment horizontal="center" vertical="center" wrapText="1"/>
      <protection hidden="1"/>
    </xf>
    <xf numFmtId="0" fontId="82" fillId="30" borderId="23" xfId="67" applyFont="1" applyFill="1" applyBorder="1" applyAlignment="1" applyProtection="1">
      <alignment horizontal="center" vertical="center" wrapText="1"/>
      <protection hidden="1"/>
    </xf>
    <xf numFmtId="0" fontId="59" fillId="10" borderId="24" xfId="67" applyFont="1" applyFill="1" applyBorder="1" applyAlignment="1" applyProtection="1">
      <alignment horizontal="center" vertical="center" wrapText="1"/>
      <protection hidden="1"/>
    </xf>
    <xf numFmtId="0" fontId="24" fillId="0" borderId="26" xfId="3" applyBorder="1" applyAlignment="1" applyProtection="1">
      <alignment horizontal="center" wrapText="1"/>
      <protection hidden="1"/>
    </xf>
    <xf numFmtId="0" fontId="24" fillId="0" borderId="10" xfId="3" applyBorder="1" applyAlignment="1" applyProtection="1">
      <alignment horizontal="center" wrapText="1"/>
      <protection hidden="1"/>
    </xf>
    <xf numFmtId="10" fontId="56" fillId="10" borderId="9" xfId="67" applyNumberFormat="1" applyFont="1" applyFill="1" applyBorder="1" applyAlignment="1" applyProtection="1">
      <alignment horizontal="center" vertical="center" wrapText="1"/>
      <protection hidden="1"/>
    </xf>
    <xf numFmtId="10" fontId="63" fillId="10" borderId="9" xfId="67" applyNumberFormat="1" applyFont="1" applyFill="1" applyBorder="1" applyAlignment="1" applyProtection="1">
      <alignment vertical="center"/>
      <protection hidden="1"/>
    </xf>
    <xf numFmtId="10" fontId="82" fillId="18" borderId="9" xfId="67" applyNumberFormat="1" applyFont="1" applyFill="1" applyBorder="1" applyAlignment="1" applyProtection="1">
      <alignment horizontal="center" vertical="center" wrapText="1"/>
      <protection hidden="1"/>
    </xf>
    <xf numFmtId="0" fontId="82" fillId="18" borderId="9" xfId="67" applyFont="1" applyFill="1" applyBorder="1" applyAlignment="1" applyProtection="1">
      <alignment horizontal="center" vertical="center"/>
      <protection hidden="1"/>
    </xf>
    <xf numFmtId="0" fontId="58" fillId="10" borderId="6" xfId="67" applyFont="1" applyFill="1" applyBorder="1" applyAlignment="1" applyProtection="1">
      <alignment horizontal="center" vertical="center" wrapText="1"/>
      <protection hidden="1"/>
    </xf>
    <xf numFmtId="0" fontId="24" fillId="0" borderId="20" xfId="3" applyBorder="1" applyAlignment="1" applyProtection="1">
      <alignment horizontal="center" vertical="center" wrapText="1"/>
      <protection hidden="1"/>
    </xf>
    <xf numFmtId="0" fontId="62" fillId="10" borderId="11" xfId="67" applyFont="1" applyFill="1" applyBorder="1" applyAlignment="1" applyProtection="1">
      <alignment horizontal="left" vertical="top" wrapText="1"/>
      <protection hidden="1"/>
    </xf>
    <xf numFmtId="0" fontId="62" fillId="10" borderId="2" xfId="67" applyFont="1" applyFill="1" applyBorder="1" applyAlignment="1" applyProtection="1">
      <alignment horizontal="left" vertical="top" wrapText="1"/>
      <protection hidden="1"/>
    </xf>
    <xf numFmtId="0" fontId="62" fillId="10" borderId="12" xfId="67" applyFont="1" applyFill="1" applyBorder="1" applyAlignment="1" applyProtection="1">
      <alignment horizontal="left" vertical="top" wrapText="1"/>
      <protection hidden="1"/>
    </xf>
    <xf numFmtId="0" fontId="62" fillId="10" borderId="16" xfId="67" applyFont="1" applyFill="1" applyBorder="1" applyAlignment="1" applyProtection="1">
      <alignment horizontal="left" vertical="top" wrapText="1"/>
      <protection hidden="1"/>
    </xf>
    <xf numFmtId="0" fontId="62" fillId="10" borderId="13" xfId="67" applyFont="1" applyFill="1" applyBorder="1" applyAlignment="1" applyProtection="1">
      <alignment horizontal="left" vertical="top" wrapText="1"/>
      <protection hidden="1"/>
    </xf>
    <xf numFmtId="0" fontId="61" fillId="10" borderId="13" xfId="67" applyFont="1" applyFill="1" applyBorder="1" applyAlignment="1" applyProtection="1">
      <alignment horizontal="center" wrapText="1"/>
      <protection hidden="1"/>
    </xf>
    <xf numFmtId="0" fontId="53" fillId="10" borderId="13" xfId="67" applyFont="1" applyFill="1" applyBorder="1" applyAlignment="1" applyProtection="1">
      <alignment horizontal="center" wrapText="1"/>
      <protection hidden="1"/>
    </xf>
    <xf numFmtId="0" fontId="65" fillId="10" borderId="0" xfId="67" applyFont="1" applyFill="1" applyBorder="1" applyAlignment="1" applyProtection="1">
      <alignment horizontal="center" wrapText="1"/>
      <protection hidden="1"/>
    </xf>
    <xf numFmtId="0" fontId="61" fillId="10" borderId="0" xfId="67" applyFont="1" applyFill="1" applyBorder="1" applyAlignment="1" applyProtection="1">
      <alignment horizontal="center" wrapText="1"/>
      <protection hidden="1"/>
    </xf>
    <xf numFmtId="0" fontId="61" fillId="10" borderId="8" xfId="67" applyFont="1" applyFill="1" applyBorder="1" applyAlignment="1" applyProtection="1">
      <alignment horizontal="center" wrapText="1"/>
      <protection hidden="1"/>
    </xf>
    <xf numFmtId="0" fontId="86" fillId="10" borderId="6" xfId="67" applyFont="1" applyFill="1" applyBorder="1" applyAlignment="1" applyProtection="1">
      <alignment horizontal="left" vertical="center" wrapText="1" indent="3"/>
      <protection hidden="1"/>
    </xf>
    <xf numFmtId="0" fontId="86" fillId="10" borderId="19" xfId="67" applyFont="1" applyFill="1" applyBorder="1" applyAlignment="1" applyProtection="1">
      <alignment horizontal="left" vertical="center" wrapText="1" indent="3"/>
      <protection hidden="1"/>
    </xf>
    <xf numFmtId="0" fontId="86" fillId="10" borderId="20" xfId="67" applyFont="1" applyFill="1" applyBorder="1" applyAlignment="1" applyProtection="1">
      <alignment horizontal="left" vertical="center" wrapText="1" indent="3"/>
      <protection hidden="1"/>
    </xf>
    <xf numFmtId="0" fontId="62" fillId="10" borderId="16" xfId="67" applyFont="1" applyFill="1" applyBorder="1" applyAlignment="1" applyProtection="1">
      <alignment horizontal="left" vertical="center" wrapText="1"/>
      <protection hidden="1"/>
    </xf>
    <xf numFmtId="0" fontId="62" fillId="10" borderId="13" xfId="67" applyFont="1" applyFill="1" applyBorder="1" applyAlignment="1" applyProtection="1">
      <alignment horizontal="left" vertical="center" wrapText="1"/>
      <protection hidden="1"/>
    </xf>
    <xf numFmtId="0" fontId="61" fillId="31" borderId="5" xfId="67" quotePrefix="1" applyFont="1" applyFill="1" applyBorder="1" applyAlignment="1" applyProtection="1">
      <alignment horizontal="center" vertical="center" textRotation="90" wrapText="1"/>
      <protection hidden="1"/>
    </xf>
    <xf numFmtId="0" fontId="62" fillId="10" borderId="11" xfId="67" applyFont="1" applyFill="1" applyBorder="1" applyAlignment="1" applyProtection="1">
      <alignment horizontal="left" vertical="center" wrapText="1"/>
      <protection hidden="1"/>
    </xf>
    <xf numFmtId="0" fontId="62" fillId="10" borderId="2" xfId="67" applyFont="1" applyFill="1" applyBorder="1" applyAlignment="1" applyProtection="1">
      <alignment horizontal="left" vertical="center"/>
      <protection hidden="1"/>
    </xf>
    <xf numFmtId="0" fontId="48" fillId="0" borderId="2" xfId="3" applyFont="1" applyBorder="1" applyAlignment="1" applyProtection="1">
      <alignment horizontal="left" vertical="center"/>
      <protection hidden="1"/>
    </xf>
    <xf numFmtId="0" fontId="48" fillId="0" borderId="12" xfId="3" applyFont="1" applyBorder="1" applyAlignment="1" applyProtection="1">
      <alignment horizontal="left" vertical="center"/>
      <protection hidden="1"/>
    </xf>
    <xf numFmtId="0" fontId="82" fillId="17" borderId="24" xfId="67" applyFont="1" applyFill="1" applyBorder="1" applyAlignment="1" applyProtection="1">
      <alignment horizontal="center" vertical="center" wrapText="1"/>
      <protection hidden="1"/>
    </xf>
    <xf numFmtId="0" fontId="82" fillId="17" borderId="10" xfId="67" applyFont="1" applyFill="1" applyBorder="1" applyAlignment="1" applyProtection="1">
      <alignment horizontal="center" vertical="center" wrapText="1"/>
      <protection hidden="1"/>
    </xf>
    <xf numFmtId="0" fontId="75" fillId="27" borderId="6" xfId="67" applyFont="1" applyFill="1" applyBorder="1" applyAlignment="1" applyProtection="1">
      <alignment horizontal="right" vertical="center" wrapText="1"/>
      <protection hidden="1"/>
    </xf>
    <xf numFmtId="0" fontId="14" fillId="0" borderId="19" xfId="3" applyFont="1" applyBorder="1" applyAlignment="1">
      <alignment horizontal="right" wrapText="1"/>
    </xf>
    <xf numFmtId="0" fontId="82" fillId="17" borderId="6" xfId="67" applyFont="1" applyFill="1" applyBorder="1" applyAlignment="1" applyProtection="1">
      <alignment horizontal="center" vertical="center" wrapText="1"/>
      <protection hidden="1"/>
    </xf>
    <xf numFmtId="0" fontId="83" fillId="17" borderId="19" xfId="3" applyFont="1" applyFill="1" applyBorder="1" applyAlignment="1">
      <alignment horizontal="center" vertical="center" wrapText="1"/>
    </xf>
    <xf numFmtId="0" fontId="83" fillId="17" borderId="20" xfId="3" applyFont="1" applyFill="1" applyBorder="1" applyAlignment="1">
      <alignment horizontal="center" vertical="center" wrapText="1"/>
    </xf>
    <xf numFmtId="0" fontId="70" fillId="17" borderId="0" xfId="67" applyFont="1" applyFill="1" applyAlignment="1" applyProtection="1">
      <alignment horizontal="right" vertical="center" wrapText="1"/>
      <protection hidden="1"/>
    </xf>
    <xf numFmtId="0" fontId="70" fillId="30" borderId="0" xfId="67" applyFont="1" applyFill="1" applyAlignment="1" applyProtection="1">
      <alignment horizontal="left" vertical="center" wrapText="1"/>
      <protection hidden="1"/>
    </xf>
    <xf numFmtId="0" fontId="65" fillId="29" borderId="5" xfId="67" applyFont="1" applyFill="1" applyBorder="1" applyAlignment="1" applyProtection="1">
      <alignment horizontal="center" vertical="center" textRotation="90" wrapText="1"/>
      <protection hidden="1"/>
    </xf>
    <xf numFmtId="0" fontId="65" fillId="29" borderId="3" xfId="67" applyFont="1" applyFill="1" applyBorder="1" applyAlignment="1" applyProtection="1">
      <alignment horizontal="center" vertical="center" textRotation="90" wrapText="1"/>
      <protection hidden="1"/>
    </xf>
    <xf numFmtId="0" fontId="59" fillId="9" borderId="22" xfId="67" applyFont="1" applyFill="1" applyBorder="1" applyAlignment="1" applyProtection="1">
      <alignment horizontal="center" vertical="center" wrapText="1"/>
      <protection hidden="1"/>
    </xf>
    <xf numFmtId="0" fontId="24" fillId="0" borderId="25" xfId="3" applyBorder="1" applyAlignment="1">
      <alignment horizontal="center" wrapText="1"/>
    </xf>
    <xf numFmtId="0" fontId="24" fillId="0" borderId="23" xfId="3" applyBorder="1" applyAlignment="1">
      <alignment horizontal="center" wrapText="1"/>
    </xf>
    <xf numFmtId="10" fontId="56" fillId="9" borderId="22" xfId="67" applyNumberFormat="1" applyFont="1" applyFill="1" applyBorder="1" applyAlignment="1" applyProtection="1">
      <alignment horizontal="center" vertical="center" wrapText="1"/>
      <protection hidden="1"/>
    </xf>
    <xf numFmtId="10" fontId="56" fillId="9" borderId="23" xfId="67" applyNumberFormat="1" applyFont="1" applyFill="1" applyBorder="1" applyAlignment="1" applyProtection="1">
      <alignment horizontal="center" vertical="center" wrapText="1"/>
      <protection hidden="1"/>
    </xf>
    <xf numFmtId="10" fontId="82" fillId="17" borderId="14" xfId="67" applyNumberFormat="1" applyFont="1" applyFill="1" applyBorder="1" applyAlignment="1" applyProtection="1">
      <alignment horizontal="center" vertical="center" wrapText="1"/>
      <protection hidden="1"/>
    </xf>
    <xf numFmtId="0" fontId="82" fillId="17" borderId="14" xfId="67" applyFont="1" applyFill="1" applyBorder="1" applyAlignment="1" applyProtection="1">
      <alignment horizontal="center" vertical="center"/>
      <protection hidden="1"/>
    </xf>
    <xf numFmtId="0" fontId="82" fillId="17" borderId="22" xfId="67" applyFont="1" applyFill="1" applyBorder="1" applyAlignment="1" applyProtection="1">
      <alignment horizontal="center" vertical="center" wrapText="1"/>
      <protection hidden="1"/>
    </xf>
    <xf numFmtId="0" fontId="82" fillId="17" borderId="23" xfId="67" applyFont="1" applyFill="1" applyBorder="1" applyAlignment="1" applyProtection="1">
      <alignment horizontal="center" vertical="center" wrapText="1"/>
      <protection hidden="1"/>
    </xf>
    <xf numFmtId="0" fontId="59" fillId="9" borderId="24" xfId="67" applyFont="1" applyFill="1" applyBorder="1" applyAlignment="1" applyProtection="1">
      <alignment horizontal="center" vertical="center" wrapText="1"/>
      <protection hidden="1"/>
    </xf>
    <xf numFmtId="0" fontId="24" fillId="0" borderId="26" xfId="3" applyBorder="1" applyAlignment="1">
      <alignment horizontal="center" wrapText="1"/>
    </xf>
    <xf numFmtId="0" fontId="24" fillId="0" borderId="10" xfId="3" applyBorder="1" applyAlignment="1">
      <alignment horizontal="center" wrapText="1"/>
    </xf>
    <xf numFmtId="2" fontId="56" fillId="9" borderId="24" xfId="67" applyNumberFormat="1" applyFont="1" applyFill="1" applyBorder="1" applyAlignment="1" applyProtection="1">
      <alignment horizontal="center" vertical="center" wrapText="1"/>
      <protection hidden="1"/>
    </xf>
    <xf numFmtId="2" fontId="56" fillId="9" borderId="10" xfId="67" applyNumberFormat="1" applyFont="1" applyFill="1" applyBorder="1" applyAlignment="1" applyProtection="1">
      <alignment horizontal="center" vertical="center" wrapText="1"/>
      <protection hidden="1"/>
    </xf>
    <xf numFmtId="2" fontId="82" fillId="17" borderId="9" xfId="67" applyNumberFormat="1" applyFont="1" applyFill="1" applyBorder="1" applyAlignment="1" applyProtection="1">
      <alignment horizontal="center" vertical="center" wrapText="1"/>
      <protection hidden="1"/>
    </xf>
    <xf numFmtId="0" fontId="82" fillId="17" borderId="9" xfId="67" applyFont="1" applyFill="1" applyBorder="1" applyAlignment="1" applyProtection="1">
      <alignment horizontal="center" vertical="center"/>
      <protection hidden="1"/>
    </xf>
    <xf numFmtId="0" fontId="58" fillId="9" borderId="16" xfId="67" applyFont="1" applyFill="1" applyBorder="1" applyAlignment="1" applyProtection="1">
      <alignment horizontal="center" vertical="center" wrapText="1"/>
      <protection hidden="1"/>
    </xf>
    <xf numFmtId="0" fontId="58" fillId="9" borderId="8" xfId="67" applyFont="1" applyFill="1" applyBorder="1" applyAlignment="1" applyProtection="1">
      <alignment horizontal="center" vertical="center" wrapText="1"/>
      <protection hidden="1"/>
    </xf>
    <xf numFmtId="0" fontId="58" fillId="9" borderId="6" xfId="67" applyFont="1" applyFill="1" applyBorder="1" applyAlignment="1" applyProtection="1">
      <alignment horizontal="center" vertical="center" wrapText="1"/>
      <protection hidden="1"/>
    </xf>
    <xf numFmtId="0" fontId="61" fillId="9" borderId="0" xfId="67" applyFont="1" applyFill="1" applyBorder="1" applyAlignment="1" applyProtection="1">
      <alignment horizontal="center" wrapText="1"/>
      <protection hidden="1"/>
    </xf>
    <xf numFmtId="2" fontId="65" fillId="9" borderId="13" xfId="67" applyNumberFormat="1" applyFont="1" applyFill="1" applyBorder="1" applyAlignment="1" applyProtection="1">
      <alignment horizontal="center" wrapText="1"/>
      <protection hidden="1"/>
    </xf>
    <xf numFmtId="0" fontId="61" fillId="0" borderId="8" xfId="67" applyFont="1" applyBorder="1" applyAlignment="1">
      <alignment horizontal="center" wrapText="1"/>
    </xf>
    <xf numFmtId="0" fontId="82" fillId="17" borderId="10" xfId="67" applyFont="1" applyFill="1" applyBorder="1" applyAlignment="1">
      <alignment vertical="center" wrapText="1"/>
    </xf>
    <xf numFmtId="0" fontId="86" fillId="9" borderId="19" xfId="67" quotePrefix="1" applyFont="1" applyFill="1" applyBorder="1" applyAlignment="1" applyProtection="1">
      <alignment horizontal="left" vertical="center" wrapText="1"/>
      <protection locked="0"/>
    </xf>
    <xf numFmtId="0" fontId="2" fillId="0" borderId="19" xfId="67" applyBorder="1" applyAlignment="1" applyProtection="1">
      <alignment horizontal="left" wrapText="1"/>
      <protection locked="0"/>
    </xf>
    <xf numFmtId="0" fontId="87" fillId="27" borderId="19" xfId="67" applyFont="1" applyFill="1" applyBorder="1" applyAlignment="1" applyProtection="1">
      <alignment horizontal="center" vertical="center" wrapText="1"/>
      <protection hidden="1"/>
    </xf>
    <xf numFmtId="0" fontId="88" fillId="27" borderId="20" xfId="67" applyFont="1" applyFill="1" applyBorder="1" applyProtection="1">
      <protection hidden="1"/>
    </xf>
    <xf numFmtId="0" fontId="58" fillId="9" borderId="11" xfId="67" applyFont="1" applyFill="1" applyBorder="1" applyAlignment="1" applyProtection="1">
      <alignment horizontal="center" vertical="center" wrapText="1"/>
      <protection hidden="1"/>
    </xf>
    <xf numFmtId="0" fontId="58" fillId="9" borderId="12" xfId="67" applyFont="1" applyFill="1" applyBorder="1" applyAlignment="1" applyProtection="1">
      <alignment horizontal="center" vertical="center" wrapText="1"/>
      <protection hidden="1"/>
    </xf>
    <xf numFmtId="0" fontId="2" fillId="0" borderId="2" xfId="67" applyBorder="1" applyAlignment="1" applyProtection="1">
      <alignment horizontal="center" vertical="center" wrapText="1"/>
      <protection hidden="1"/>
    </xf>
    <xf numFmtId="0" fontId="2" fillId="9" borderId="2" xfId="67" applyFill="1" applyBorder="1" applyAlignment="1" applyProtection="1">
      <alignment horizontal="center" vertical="center" wrapText="1"/>
      <protection hidden="1"/>
    </xf>
    <xf numFmtId="0" fontId="2" fillId="9" borderId="12" xfId="67" applyFill="1" applyBorder="1" applyAlignment="1" applyProtection="1">
      <alignment horizontal="center" vertical="center" wrapText="1"/>
      <protection hidden="1"/>
    </xf>
    <xf numFmtId="0" fontId="82" fillId="17" borderId="23" xfId="67" applyFont="1" applyFill="1" applyBorder="1" applyAlignment="1">
      <alignment vertical="center" wrapText="1"/>
    </xf>
    <xf numFmtId="0" fontId="86" fillId="9" borderId="19" xfId="67" applyFont="1" applyFill="1" applyBorder="1" applyAlignment="1" applyProtection="1">
      <alignment horizontal="left" vertical="center" wrapText="1"/>
      <protection hidden="1"/>
    </xf>
    <xf numFmtId="0" fontId="2" fillId="0" borderId="19" xfId="67" applyBorder="1" applyAlignment="1" applyProtection="1">
      <alignment horizontal="left" wrapText="1"/>
      <protection hidden="1"/>
    </xf>
    <xf numFmtId="0" fontId="91" fillId="9" borderId="6" xfId="67" applyFont="1" applyFill="1" applyBorder="1" applyAlignment="1" applyProtection="1">
      <alignment horizontal="left" vertical="center" wrapText="1"/>
      <protection hidden="1"/>
    </xf>
    <xf numFmtId="0" fontId="69" fillId="0" borderId="19" xfId="67" applyFont="1" applyBorder="1" applyAlignment="1" applyProtection="1">
      <alignment horizontal="left" wrapText="1"/>
      <protection hidden="1"/>
    </xf>
    <xf numFmtId="0" fontId="69" fillId="0" borderId="20" xfId="67" applyFont="1" applyBorder="1" applyAlignment="1" applyProtection="1">
      <alignment horizontal="left" wrapText="1"/>
      <protection hidden="1"/>
    </xf>
    <xf numFmtId="0" fontId="58" fillId="9" borderId="2" xfId="67" applyFont="1" applyFill="1" applyBorder="1" applyAlignment="1" applyProtection="1">
      <alignment horizontal="center" vertical="center" wrapText="1"/>
      <protection hidden="1"/>
    </xf>
    <xf numFmtId="0" fontId="84" fillId="15" borderId="0" xfId="67" applyFont="1" applyFill="1" applyAlignment="1" applyProtection="1">
      <alignment horizontal="left" vertical="center" wrapText="1"/>
      <protection hidden="1"/>
    </xf>
    <xf numFmtId="0" fontId="85" fillId="15" borderId="0" xfId="67" applyFont="1" applyFill="1" applyAlignment="1" applyProtection="1">
      <alignment horizontal="left" wrapText="1"/>
      <protection hidden="1"/>
    </xf>
    <xf numFmtId="0" fontId="70" fillId="17" borderId="0" xfId="67" applyFont="1" applyFill="1" applyAlignment="1" applyProtection="1">
      <alignment vertical="center" wrapText="1"/>
      <protection hidden="1"/>
    </xf>
    <xf numFmtId="0" fontId="71" fillId="17" borderId="0" xfId="67" applyFont="1" applyFill="1" applyAlignment="1" applyProtection="1">
      <alignment wrapText="1"/>
      <protection hidden="1"/>
    </xf>
    <xf numFmtId="0" fontId="9" fillId="0" borderId="4" xfId="0" applyFont="1" applyBorder="1" applyAlignment="1" applyProtection="1">
      <alignment wrapText="1"/>
      <protection locked="0"/>
    </xf>
    <xf numFmtId="0" fontId="0" fillId="0" borderId="4" xfId="0" applyBorder="1" applyAlignment="1" applyProtection="1">
      <alignment wrapText="1"/>
      <protection locked="0"/>
    </xf>
    <xf numFmtId="0" fontId="16" fillId="4" borderId="0" xfId="0" applyFont="1" applyFill="1" applyAlignment="1" applyProtection="1">
      <alignment vertical="center" wrapText="1"/>
      <protection hidden="1"/>
    </xf>
    <xf numFmtId="0" fontId="58" fillId="0" borderId="45" xfId="3" applyFont="1" applyBorder="1" applyAlignment="1" applyProtection="1">
      <alignment horizontal="center" vertical="center" wrapText="1"/>
      <protection locked="0"/>
    </xf>
    <xf numFmtId="0" fontId="58" fillId="0" borderId="34" xfId="3" applyFont="1" applyBorder="1" applyAlignment="1" applyProtection="1">
      <alignment horizontal="center" vertical="center" wrapText="1"/>
      <protection locked="0"/>
    </xf>
    <xf numFmtId="0" fontId="62" fillId="0" borderId="45" xfId="3" applyFont="1" applyBorder="1" applyAlignment="1" applyProtection="1">
      <alignment horizontal="center" vertical="center" wrapText="1"/>
      <protection locked="0"/>
    </xf>
    <xf numFmtId="0" fontId="62" fillId="0" borderId="34" xfId="3" applyFont="1" applyBorder="1" applyAlignment="1" applyProtection="1">
      <alignment horizontal="center" vertical="center" wrapText="1"/>
      <protection locked="0"/>
    </xf>
    <xf numFmtId="0" fontId="58" fillId="0" borderId="34" xfId="3" applyFont="1" applyBorder="1" applyAlignment="1" applyProtection="1">
      <alignment vertical="center" wrapText="1"/>
      <protection locked="0"/>
    </xf>
    <xf numFmtId="0" fontId="58" fillId="0" borderId="31" xfId="3" applyFont="1" applyBorder="1" applyAlignment="1" applyProtection="1">
      <alignment vertical="center" wrapText="1"/>
      <protection locked="0"/>
    </xf>
    <xf numFmtId="0" fontId="62" fillId="0" borderId="34" xfId="3" applyFont="1" applyBorder="1" applyAlignment="1" applyProtection="1">
      <alignment vertical="center" wrapText="1"/>
      <protection locked="0"/>
    </xf>
    <xf numFmtId="0" fontId="62" fillId="0" borderId="31" xfId="3" applyFont="1" applyBorder="1" applyAlignment="1" applyProtection="1">
      <alignment vertical="center" wrapText="1"/>
      <protection locked="0"/>
    </xf>
    <xf numFmtId="0" fontId="10" fillId="5" borderId="0" xfId="3" applyFont="1" applyFill="1" applyAlignment="1">
      <alignment vertical="center" wrapText="1"/>
    </xf>
    <xf numFmtId="0" fontId="24" fillId="0" borderId="0" xfId="3" applyAlignment="1">
      <alignment wrapText="1"/>
    </xf>
    <xf numFmtId="0" fontId="10" fillId="7" borderId="43" xfId="3" applyFont="1" applyFill="1" applyBorder="1" applyAlignment="1">
      <alignment horizontal="center" vertical="center" wrapText="1"/>
    </xf>
    <xf numFmtId="0" fontId="24" fillId="7" borderId="43" xfId="3" applyFill="1" applyBorder="1" applyAlignment="1">
      <alignment horizontal="center" vertical="center" wrapText="1"/>
    </xf>
    <xf numFmtId="0" fontId="32" fillId="7" borderId="43" xfId="3" applyFont="1" applyFill="1" applyBorder="1" applyAlignment="1">
      <alignment horizontal="center" vertical="center" wrapText="1"/>
    </xf>
    <xf numFmtId="0" fontId="58" fillId="0" borderId="44" xfId="3" applyFont="1" applyFill="1" applyBorder="1" applyAlignment="1" applyProtection="1">
      <alignment horizontal="center" vertical="center" wrapText="1"/>
      <protection locked="0"/>
    </xf>
    <xf numFmtId="165" fontId="58" fillId="0" borderId="34" xfId="3" applyNumberFormat="1" applyFont="1" applyBorder="1" applyAlignment="1" applyProtection="1">
      <alignment vertical="center" wrapText="1"/>
      <protection locked="0"/>
    </xf>
    <xf numFmtId="165" fontId="58" fillId="0" borderId="31" xfId="3" applyNumberFormat="1" applyFont="1" applyBorder="1" applyAlignment="1" applyProtection="1">
      <alignment vertical="center" wrapText="1"/>
      <protection locked="0"/>
    </xf>
    <xf numFmtId="14" fontId="58" fillId="0" borderId="34" xfId="3" applyNumberFormat="1" applyFont="1" applyBorder="1" applyAlignment="1" applyProtection="1">
      <alignment vertical="center" wrapText="1"/>
      <protection locked="0"/>
    </xf>
    <xf numFmtId="0" fontId="127" fillId="15" borderId="0" xfId="0" applyFont="1" applyFill="1" applyBorder="1" applyAlignment="1" applyProtection="1">
      <alignment horizontal="center" vertical="center" wrapText="1"/>
    </xf>
    <xf numFmtId="0" fontId="11" fillId="15" borderId="0" xfId="0" applyFont="1" applyFill="1" applyBorder="1" applyAlignment="1" applyProtection="1">
      <alignment horizontal="center" vertical="center" wrapText="1"/>
    </xf>
    <xf numFmtId="0" fontId="48" fillId="0" borderId="6" xfId="0" applyFont="1" applyBorder="1" applyAlignment="1" applyProtection="1">
      <alignment horizontal="left" vertical="top" wrapText="1"/>
      <protection locked="0"/>
    </xf>
    <xf numFmtId="0" fontId="48" fillId="0" borderId="19" xfId="0" applyFont="1" applyBorder="1" applyAlignment="1" applyProtection="1">
      <alignment horizontal="left" vertical="top" wrapText="1"/>
      <protection locked="0"/>
    </xf>
    <xf numFmtId="0" fontId="48" fillId="0" borderId="20" xfId="0" applyFont="1" applyBorder="1" applyAlignment="1" applyProtection="1">
      <alignment horizontal="left" vertical="top" wrapText="1"/>
      <protection locked="0"/>
    </xf>
    <xf numFmtId="0" fontId="24" fillId="0" borderId="0" xfId="0" applyFont="1" applyAlignment="1">
      <alignment horizontal="left" vertical="top" wrapText="1"/>
    </xf>
    <xf numFmtId="0" fontId="42" fillId="5" borderId="0" xfId="0" applyFont="1" applyFill="1" applyAlignment="1">
      <alignment horizontal="left" vertical="center" wrapText="1"/>
    </xf>
    <xf numFmtId="0" fontId="42" fillId="5" borderId="15" xfId="0" applyFont="1" applyFill="1" applyBorder="1" applyAlignment="1">
      <alignment horizontal="left" vertical="center" wrapText="1"/>
    </xf>
    <xf numFmtId="0" fontId="126" fillId="15" borderId="0" xfId="0" applyFont="1" applyFill="1" applyAlignment="1">
      <alignment horizontal="center" vertical="center"/>
    </xf>
  </cellXfs>
  <cellStyles count="69">
    <cellStyle name="20% - Cor1 2" xfId="13"/>
    <cellStyle name="20% - Cor2 2" xfId="14"/>
    <cellStyle name="20% - Cor3 2" xfId="15"/>
    <cellStyle name="20% - Cor4 2" xfId="16"/>
    <cellStyle name="20% - Cor5 2" xfId="17"/>
    <cellStyle name="20% - Cor6 2" xfId="18"/>
    <cellStyle name="40% - Cor1 2" xfId="19"/>
    <cellStyle name="40% - Cor2 2" xfId="20"/>
    <cellStyle name="40% - Cor3 2" xfId="21"/>
    <cellStyle name="40% - Cor4 2" xfId="22"/>
    <cellStyle name="40% - Cor5 2" xfId="23"/>
    <cellStyle name="40% - Cor6 2" xfId="24"/>
    <cellStyle name="60% - Cor1 2" xfId="25"/>
    <cellStyle name="60% - Cor2 2" xfId="26"/>
    <cellStyle name="60% - Cor3 2" xfId="27"/>
    <cellStyle name="60% - Cor4 2" xfId="28"/>
    <cellStyle name="60% - Cor5 2" xfId="29"/>
    <cellStyle name="60% - Cor6 2" xfId="30"/>
    <cellStyle name="Cabeçalho 1 2" xfId="31"/>
    <cellStyle name="Cabeçalho 2 2" xfId="32"/>
    <cellStyle name="Cabeçalho 3 2" xfId="33"/>
    <cellStyle name="Cabeçalho 4 2" xfId="34"/>
    <cellStyle name="Cálculo 2" xfId="35"/>
    <cellStyle name="Célula Ligada 2" xfId="36"/>
    <cellStyle name="Cor1 2" xfId="37"/>
    <cellStyle name="Cor2 2" xfId="38"/>
    <cellStyle name="Cor3 2" xfId="39"/>
    <cellStyle name="Cor4 2" xfId="40"/>
    <cellStyle name="Cor5 2" xfId="41"/>
    <cellStyle name="Cor6 2" xfId="42"/>
    <cellStyle name="Correto" xfId="43"/>
    <cellStyle name="Entrada 2" xfId="44"/>
    <cellStyle name="Hiperligação" xfId="1" builtinId="8"/>
    <cellStyle name="Hiperligação 2" xfId="2"/>
    <cellStyle name="Hiperligação 2 2" xfId="58"/>
    <cellStyle name="Hiperligação 3" xfId="59"/>
    <cellStyle name="Hiperligação 4" xfId="60"/>
    <cellStyle name="Incorreto" xfId="45"/>
    <cellStyle name="Neutro 2" xfId="46"/>
    <cellStyle name="Normal" xfId="0" builtinId="0"/>
    <cellStyle name="Normal 10" xfId="56"/>
    <cellStyle name="Normal 10 2" xfId="61"/>
    <cellStyle name="Normal 10 3" xfId="68"/>
    <cellStyle name="Normal 11" xfId="57"/>
    <cellStyle name="Normal 2" xfId="3"/>
    <cellStyle name="Normal 3" xfId="4"/>
    <cellStyle name="Normal 3 2" xfId="5"/>
    <cellStyle name="Normal 3 2 2" xfId="62"/>
    <cellStyle name="Normal 3 3" xfId="63"/>
    <cellStyle name="Normal 3 4" xfId="67"/>
    <cellStyle name="Normal 4" xfId="6"/>
    <cellStyle name="Normal 4 2" xfId="7"/>
    <cellStyle name="Normal 4 2 2" xfId="64"/>
    <cellStyle name="Normal 4 3" xfId="11"/>
    <cellStyle name="Normal 4 4" xfId="55"/>
    <cellStyle name="Normal 5" xfId="8"/>
    <cellStyle name="Normal 6" xfId="9"/>
    <cellStyle name="Normal 6 2" xfId="65"/>
    <cellStyle name="Normal 7" xfId="10"/>
    <cellStyle name="Normal 8" xfId="12"/>
    <cellStyle name="Normal 9" xfId="54"/>
    <cellStyle name="Nota 2" xfId="47"/>
    <cellStyle name="Percentagem 2" xfId="66"/>
    <cellStyle name="Saída 2" xfId="48"/>
    <cellStyle name="Texto de Aviso 2" xfId="49"/>
    <cellStyle name="Texto Explicativo 2" xfId="50"/>
    <cellStyle name="Título 2" xfId="51"/>
    <cellStyle name="Total 2" xfId="52"/>
    <cellStyle name="Verificar Célula 2" xfId="53"/>
  </cellStyles>
  <dxfs count="142">
    <dxf>
      <font>
        <color rgb="FFC00000"/>
      </font>
    </dxf>
    <dxf>
      <font>
        <color rgb="FFC00000"/>
      </font>
    </dxf>
    <dxf>
      <font>
        <color rgb="FFC00000"/>
      </font>
    </dxf>
    <dxf>
      <fill>
        <patternFill>
          <bgColor rgb="FFFF0000"/>
        </patternFill>
      </fill>
    </dxf>
    <dxf>
      <font>
        <color theme="5" tint="0.39994506668294322"/>
      </font>
    </dxf>
    <dxf>
      <font>
        <color theme="5" tint="0.39994506668294322"/>
      </font>
    </dxf>
    <dxf>
      <font>
        <color theme="5" tint="0.39994506668294322"/>
      </font>
    </dxf>
    <dxf>
      <font>
        <color theme="5" tint="0.39994506668294322"/>
      </font>
    </dxf>
    <dxf>
      <font>
        <color theme="5" tint="0.39994506668294322"/>
      </font>
    </dxf>
    <dxf>
      <font>
        <color theme="5" tint="0.39994506668294322"/>
      </font>
    </dxf>
    <dxf>
      <font>
        <color theme="5" tint="0.39994506668294322"/>
      </font>
    </dxf>
    <dxf>
      <font>
        <color theme="5" tint="0.39994506668294322"/>
      </font>
    </dxf>
    <dxf>
      <font>
        <color theme="5" tint="0.39994506668294322"/>
      </font>
    </dxf>
    <dxf>
      <font>
        <color theme="5" tint="0.39994506668294322"/>
      </font>
    </dxf>
    <dxf>
      <font>
        <color theme="5" tint="0.39994506668294322"/>
      </font>
    </dxf>
    <dxf>
      <font>
        <color theme="5" tint="0.39994506668294322"/>
      </font>
    </dxf>
    <dxf>
      <font>
        <color theme="5" tint="0.39994506668294322"/>
      </font>
    </dxf>
    <dxf>
      <font>
        <color theme="5" tint="0.39994506668294322"/>
      </font>
    </dxf>
    <dxf>
      <font>
        <color theme="5" tint="0.39994506668294322"/>
      </font>
    </dxf>
    <dxf>
      <font>
        <color theme="5" tint="0.39994506668294322"/>
      </font>
    </dxf>
    <dxf>
      <font>
        <color theme="5" tint="0.39994506668294322"/>
      </font>
    </dxf>
    <dxf>
      <font>
        <color theme="5" tint="0.39994506668294322"/>
      </font>
    </dxf>
    <dxf>
      <font>
        <color theme="5" tint="0.39994506668294322"/>
      </font>
    </dxf>
    <dxf>
      <font>
        <color theme="5" tint="0.39994506668294322"/>
      </font>
    </dxf>
    <dxf>
      <font>
        <color theme="5" tint="0.39994506668294322"/>
      </font>
    </dxf>
    <dxf>
      <font>
        <color theme="5" tint="0.39994506668294322"/>
      </font>
    </dxf>
    <dxf>
      <font>
        <color rgb="FFC00000"/>
      </font>
    </dxf>
    <dxf>
      <font>
        <color rgb="FFC00000"/>
      </font>
    </dxf>
    <dxf>
      <font>
        <color rgb="FFC00000"/>
      </font>
    </dxf>
    <dxf>
      <font>
        <color rgb="FFC00000"/>
      </font>
    </dxf>
    <dxf>
      <font>
        <color theme="5" tint="0.39994506668294322"/>
      </font>
    </dxf>
    <dxf>
      <font>
        <color theme="5" tint="0.39994506668294322"/>
      </font>
    </dxf>
    <dxf>
      <font>
        <color theme="5" tint="0.39994506668294322"/>
      </font>
    </dxf>
    <dxf>
      <font>
        <color rgb="FFFF0000"/>
      </font>
    </dxf>
    <dxf>
      <fill>
        <patternFill>
          <bgColor rgb="FFFF0000"/>
        </patternFill>
      </fill>
    </dxf>
    <dxf>
      <fill>
        <patternFill>
          <bgColor rgb="FFFF0000"/>
        </patternFill>
      </fill>
    </dxf>
    <dxf>
      <font>
        <color rgb="FFFF0000"/>
      </font>
    </dxf>
    <dxf>
      <fill>
        <patternFill>
          <bgColor rgb="FFFF0000"/>
        </patternFill>
      </fill>
    </dxf>
    <dxf>
      <fill>
        <patternFill>
          <bgColor rgb="FFFF0000"/>
        </patternFill>
      </fill>
    </dxf>
    <dxf>
      <font>
        <color rgb="FFFF0000"/>
      </font>
    </dxf>
    <dxf>
      <font>
        <color rgb="FFFF0000"/>
      </font>
    </dxf>
    <dxf>
      <font>
        <color rgb="FFFF0000"/>
      </font>
    </dxf>
    <dxf>
      <font>
        <color theme="5" tint="0.39994506668294322"/>
      </font>
    </dxf>
    <dxf>
      <font>
        <color theme="5" tint="0.399945066682943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9" defaultPivotStyle="PivotStyleLight16"/>
  <colors>
    <mruColors>
      <color rgb="FF99CC00"/>
      <color rgb="FF99CCFF"/>
      <color rgb="FFF9F1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43</xdr:row>
      <xdr:rowOff>0</xdr:rowOff>
    </xdr:from>
    <xdr:to>
      <xdr:col>0</xdr:col>
      <xdr:colOff>142875</xdr:colOff>
      <xdr:row>43</xdr:row>
      <xdr:rowOff>28575</xdr:rowOff>
    </xdr:to>
    <xdr:sp macro="" textlink="">
      <xdr:nvSpPr>
        <xdr:cNvPr id="1813" name="AutoShape 26" descr="image002"/>
        <xdr:cNvSpPr>
          <a:spLocks noChangeAspect="1" noChangeArrowheads="1"/>
        </xdr:cNvSpPr>
      </xdr:nvSpPr>
      <xdr:spPr bwMode="auto">
        <a:xfrm>
          <a:off x="257175" y="115347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43</xdr:row>
      <xdr:rowOff>0</xdr:rowOff>
    </xdr:from>
    <xdr:to>
      <xdr:col>0</xdr:col>
      <xdr:colOff>142875</xdr:colOff>
      <xdr:row>43</xdr:row>
      <xdr:rowOff>28575</xdr:rowOff>
    </xdr:to>
    <xdr:sp macro="" textlink="">
      <xdr:nvSpPr>
        <xdr:cNvPr id="1814" name="AutoShape 27" descr="image002"/>
        <xdr:cNvSpPr>
          <a:spLocks noChangeAspect="1" noChangeArrowheads="1"/>
        </xdr:cNvSpPr>
      </xdr:nvSpPr>
      <xdr:spPr bwMode="auto">
        <a:xfrm>
          <a:off x="257175" y="115347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43</xdr:row>
      <xdr:rowOff>0</xdr:rowOff>
    </xdr:from>
    <xdr:to>
      <xdr:col>0</xdr:col>
      <xdr:colOff>142875</xdr:colOff>
      <xdr:row>43</xdr:row>
      <xdr:rowOff>28575</xdr:rowOff>
    </xdr:to>
    <xdr:sp macro="" textlink="">
      <xdr:nvSpPr>
        <xdr:cNvPr id="1815" name="AutoShape 28" descr="image002"/>
        <xdr:cNvSpPr>
          <a:spLocks noChangeAspect="1" noChangeArrowheads="1"/>
        </xdr:cNvSpPr>
      </xdr:nvSpPr>
      <xdr:spPr bwMode="auto">
        <a:xfrm>
          <a:off x="257175" y="115347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43</xdr:row>
      <xdr:rowOff>0</xdr:rowOff>
    </xdr:from>
    <xdr:to>
      <xdr:col>0</xdr:col>
      <xdr:colOff>142875</xdr:colOff>
      <xdr:row>43</xdr:row>
      <xdr:rowOff>28575</xdr:rowOff>
    </xdr:to>
    <xdr:sp macro="" textlink="">
      <xdr:nvSpPr>
        <xdr:cNvPr id="1816" name="AutoShape 29" descr="image002"/>
        <xdr:cNvSpPr>
          <a:spLocks noChangeAspect="1" noChangeArrowheads="1"/>
        </xdr:cNvSpPr>
      </xdr:nvSpPr>
      <xdr:spPr bwMode="auto">
        <a:xfrm>
          <a:off x="257175" y="115347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43</xdr:row>
      <xdr:rowOff>0</xdr:rowOff>
    </xdr:from>
    <xdr:to>
      <xdr:col>0</xdr:col>
      <xdr:colOff>142875</xdr:colOff>
      <xdr:row>43</xdr:row>
      <xdr:rowOff>28575</xdr:rowOff>
    </xdr:to>
    <xdr:sp macro="" textlink="">
      <xdr:nvSpPr>
        <xdr:cNvPr id="1817" name="AutoShape 30" descr="image002"/>
        <xdr:cNvSpPr>
          <a:spLocks noChangeAspect="1" noChangeArrowheads="1"/>
        </xdr:cNvSpPr>
      </xdr:nvSpPr>
      <xdr:spPr bwMode="auto">
        <a:xfrm>
          <a:off x="257175" y="115347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23</xdr:row>
      <xdr:rowOff>0</xdr:rowOff>
    </xdr:from>
    <xdr:to>
      <xdr:col>1</xdr:col>
      <xdr:colOff>142875</xdr:colOff>
      <xdr:row>23</xdr:row>
      <xdr:rowOff>123825</xdr:rowOff>
    </xdr:to>
    <xdr:sp macro="" textlink="">
      <xdr:nvSpPr>
        <xdr:cNvPr id="986883" name="AutoShape 1" descr="image002"/>
        <xdr:cNvSpPr>
          <a:spLocks noChangeAspect="1" noChangeArrowheads="1"/>
        </xdr:cNvSpPr>
      </xdr:nvSpPr>
      <xdr:spPr bwMode="auto">
        <a:xfrm>
          <a:off x="485775" y="23526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23</xdr:row>
      <xdr:rowOff>0</xdr:rowOff>
    </xdr:from>
    <xdr:to>
      <xdr:col>1</xdr:col>
      <xdr:colOff>142875</xdr:colOff>
      <xdr:row>23</xdr:row>
      <xdr:rowOff>123825</xdr:rowOff>
    </xdr:to>
    <xdr:sp macro="" textlink="">
      <xdr:nvSpPr>
        <xdr:cNvPr id="986884" name="AutoShape 2" descr="image002"/>
        <xdr:cNvSpPr>
          <a:spLocks noChangeAspect="1" noChangeArrowheads="1"/>
        </xdr:cNvSpPr>
      </xdr:nvSpPr>
      <xdr:spPr bwMode="auto">
        <a:xfrm>
          <a:off x="485775" y="23526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23</xdr:row>
      <xdr:rowOff>0</xdr:rowOff>
    </xdr:from>
    <xdr:to>
      <xdr:col>1</xdr:col>
      <xdr:colOff>142875</xdr:colOff>
      <xdr:row>23</xdr:row>
      <xdr:rowOff>123825</xdr:rowOff>
    </xdr:to>
    <xdr:sp macro="" textlink="">
      <xdr:nvSpPr>
        <xdr:cNvPr id="986885" name="AutoShape 3" descr="image002"/>
        <xdr:cNvSpPr>
          <a:spLocks noChangeAspect="1" noChangeArrowheads="1"/>
        </xdr:cNvSpPr>
      </xdr:nvSpPr>
      <xdr:spPr bwMode="auto">
        <a:xfrm>
          <a:off x="485775" y="23526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23</xdr:row>
      <xdr:rowOff>0</xdr:rowOff>
    </xdr:from>
    <xdr:to>
      <xdr:col>1</xdr:col>
      <xdr:colOff>142875</xdr:colOff>
      <xdr:row>23</xdr:row>
      <xdr:rowOff>123825</xdr:rowOff>
    </xdr:to>
    <xdr:sp macro="" textlink="">
      <xdr:nvSpPr>
        <xdr:cNvPr id="986886" name="AutoShape 4" descr="image002"/>
        <xdr:cNvSpPr>
          <a:spLocks noChangeAspect="1" noChangeArrowheads="1"/>
        </xdr:cNvSpPr>
      </xdr:nvSpPr>
      <xdr:spPr bwMode="auto">
        <a:xfrm>
          <a:off x="485775" y="23526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23</xdr:row>
      <xdr:rowOff>0</xdr:rowOff>
    </xdr:from>
    <xdr:to>
      <xdr:col>1</xdr:col>
      <xdr:colOff>142875</xdr:colOff>
      <xdr:row>23</xdr:row>
      <xdr:rowOff>123825</xdr:rowOff>
    </xdr:to>
    <xdr:sp macro="" textlink="">
      <xdr:nvSpPr>
        <xdr:cNvPr id="986887" name="AutoShape 10" descr="image002"/>
        <xdr:cNvSpPr>
          <a:spLocks noChangeAspect="1" noChangeArrowheads="1"/>
        </xdr:cNvSpPr>
      </xdr:nvSpPr>
      <xdr:spPr bwMode="auto">
        <a:xfrm>
          <a:off x="485775" y="23526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142875</xdr:colOff>
      <xdr:row>31</xdr:row>
      <xdr:rowOff>123825</xdr:rowOff>
    </xdr:to>
    <xdr:sp macro="" textlink="">
      <xdr:nvSpPr>
        <xdr:cNvPr id="986888" name="AutoShape 1" descr="image002"/>
        <xdr:cNvSpPr>
          <a:spLocks noChangeAspect="1" noChangeArrowheads="1"/>
        </xdr:cNvSpPr>
      </xdr:nvSpPr>
      <xdr:spPr bwMode="auto">
        <a:xfrm>
          <a:off x="485775" y="39909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142875</xdr:colOff>
      <xdr:row>31</xdr:row>
      <xdr:rowOff>123825</xdr:rowOff>
    </xdr:to>
    <xdr:sp macro="" textlink="">
      <xdr:nvSpPr>
        <xdr:cNvPr id="986889" name="AutoShape 2" descr="image002"/>
        <xdr:cNvSpPr>
          <a:spLocks noChangeAspect="1" noChangeArrowheads="1"/>
        </xdr:cNvSpPr>
      </xdr:nvSpPr>
      <xdr:spPr bwMode="auto">
        <a:xfrm>
          <a:off x="485775" y="39909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142875</xdr:colOff>
      <xdr:row>31</xdr:row>
      <xdr:rowOff>123825</xdr:rowOff>
    </xdr:to>
    <xdr:sp macro="" textlink="">
      <xdr:nvSpPr>
        <xdr:cNvPr id="986890" name="AutoShape 3" descr="image002"/>
        <xdr:cNvSpPr>
          <a:spLocks noChangeAspect="1" noChangeArrowheads="1"/>
        </xdr:cNvSpPr>
      </xdr:nvSpPr>
      <xdr:spPr bwMode="auto">
        <a:xfrm>
          <a:off x="485775" y="39909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142875</xdr:colOff>
      <xdr:row>31</xdr:row>
      <xdr:rowOff>123825</xdr:rowOff>
    </xdr:to>
    <xdr:sp macro="" textlink="">
      <xdr:nvSpPr>
        <xdr:cNvPr id="986891" name="AutoShape 4" descr="image002"/>
        <xdr:cNvSpPr>
          <a:spLocks noChangeAspect="1" noChangeArrowheads="1"/>
        </xdr:cNvSpPr>
      </xdr:nvSpPr>
      <xdr:spPr bwMode="auto">
        <a:xfrm>
          <a:off x="485775" y="39909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142875</xdr:colOff>
      <xdr:row>31</xdr:row>
      <xdr:rowOff>123825</xdr:rowOff>
    </xdr:to>
    <xdr:sp macro="" textlink="">
      <xdr:nvSpPr>
        <xdr:cNvPr id="986892" name="AutoShape 10" descr="image002"/>
        <xdr:cNvSpPr>
          <a:spLocks noChangeAspect="1" noChangeArrowheads="1"/>
        </xdr:cNvSpPr>
      </xdr:nvSpPr>
      <xdr:spPr bwMode="auto">
        <a:xfrm>
          <a:off x="485775" y="39909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142875</xdr:colOff>
      <xdr:row>31</xdr:row>
      <xdr:rowOff>123825</xdr:rowOff>
    </xdr:to>
    <xdr:sp macro="" textlink="">
      <xdr:nvSpPr>
        <xdr:cNvPr id="986893" name="AutoShape 1" descr="image002"/>
        <xdr:cNvSpPr>
          <a:spLocks noChangeAspect="1" noChangeArrowheads="1"/>
        </xdr:cNvSpPr>
      </xdr:nvSpPr>
      <xdr:spPr bwMode="auto">
        <a:xfrm>
          <a:off x="485775" y="39909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142875</xdr:colOff>
      <xdr:row>31</xdr:row>
      <xdr:rowOff>123825</xdr:rowOff>
    </xdr:to>
    <xdr:sp macro="" textlink="">
      <xdr:nvSpPr>
        <xdr:cNvPr id="986894" name="AutoShape 2" descr="image002"/>
        <xdr:cNvSpPr>
          <a:spLocks noChangeAspect="1" noChangeArrowheads="1"/>
        </xdr:cNvSpPr>
      </xdr:nvSpPr>
      <xdr:spPr bwMode="auto">
        <a:xfrm>
          <a:off x="485775" y="39909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142875</xdr:colOff>
      <xdr:row>31</xdr:row>
      <xdr:rowOff>123825</xdr:rowOff>
    </xdr:to>
    <xdr:sp macro="" textlink="">
      <xdr:nvSpPr>
        <xdr:cNvPr id="986895" name="AutoShape 3" descr="image002"/>
        <xdr:cNvSpPr>
          <a:spLocks noChangeAspect="1" noChangeArrowheads="1"/>
        </xdr:cNvSpPr>
      </xdr:nvSpPr>
      <xdr:spPr bwMode="auto">
        <a:xfrm>
          <a:off x="485775" y="39909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142875</xdr:colOff>
      <xdr:row>31</xdr:row>
      <xdr:rowOff>123825</xdr:rowOff>
    </xdr:to>
    <xdr:sp macro="" textlink="">
      <xdr:nvSpPr>
        <xdr:cNvPr id="986896" name="AutoShape 4" descr="image002"/>
        <xdr:cNvSpPr>
          <a:spLocks noChangeAspect="1" noChangeArrowheads="1"/>
        </xdr:cNvSpPr>
      </xdr:nvSpPr>
      <xdr:spPr bwMode="auto">
        <a:xfrm>
          <a:off x="485775" y="39909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142875</xdr:colOff>
      <xdr:row>31</xdr:row>
      <xdr:rowOff>123825</xdr:rowOff>
    </xdr:to>
    <xdr:sp macro="" textlink="">
      <xdr:nvSpPr>
        <xdr:cNvPr id="986897" name="AutoShape 10" descr="image002"/>
        <xdr:cNvSpPr>
          <a:spLocks noChangeAspect="1" noChangeArrowheads="1"/>
        </xdr:cNvSpPr>
      </xdr:nvSpPr>
      <xdr:spPr bwMode="auto">
        <a:xfrm>
          <a:off x="485775" y="39909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142875</xdr:colOff>
      <xdr:row>31</xdr:row>
      <xdr:rowOff>123825</xdr:rowOff>
    </xdr:to>
    <xdr:sp macro="" textlink="">
      <xdr:nvSpPr>
        <xdr:cNvPr id="986898" name="AutoShape 1" descr="image002"/>
        <xdr:cNvSpPr>
          <a:spLocks noChangeAspect="1" noChangeArrowheads="1"/>
        </xdr:cNvSpPr>
      </xdr:nvSpPr>
      <xdr:spPr bwMode="auto">
        <a:xfrm>
          <a:off x="485775" y="39909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142875</xdr:colOff>
      <xdr:row>31</xdr:row>
      <xdr:rowOff>123825</xdr:rowOff>
    </xdr:to>
    <xdr:sp macro="" textlink="">
      <xdr:nvSpPr>
        <xdr:cNvPr id="986899" name="AutoShape 2" descr="image002"/>
        <xdr:cNvSpPr>
          <a:spLocks noChangeAspect="1" noChangeArrowheads="1"/>
        </xdr:cNvSpPr>
      </xdr:nvSpPr>
      <xdr:spPr bwMode="auto">
        <a:xfrm>
          <a:off x="485775" y="39909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142875</xdr:colOff>
      <xdr:row>31</xdr:row>
      <xdr:rowOff>123825</xdr:rowOff>
    </xdr:to>
    <xdr:sp macro="" textlink="">
      <xdr:nvSpPr>
        <xdr:cNvPr id="986900" name="AutoShape 3" descr="image002"/>
        <xdr:cNvSpPr>
          <a:spLocks noChangeAspect="1" noChangeArrowheads="1"/>
        </xdr:cNvSpPr>
      </xdr:nvSpPr>
      <xdr:spPr bwMode="auto">
        <a:xfrm>
          <a:off x="485775" y="39909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142875</xdr:colOff>
      <xdr:row>31</xdr:row>
      <xdr:rowOff>123825</xdr:rowOff>
    </xdr:to>
    <xdr:sp macro="" textlink="">
      <xdr:nvSpPr>
        <xdr:cNvPr id="986901" name="AutoShape 4" descr="image002"/>
        <xdr:cNvSpPr>
          <a:spLocks noChangeAspect="1" noChangeArrowheads="1"/>
        </xdr:cNvSpPr>
      </xdr:nvSpPr>
      <xdr:spPr bwMode="auto">
        <a:xfrm>
          <a:off x="485775" y="39909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142875</xdr:colOff>
      <xdr:row>31</xdr:row>
      <xdr:rowOff>123825</xdr:rowOff>
    </xdr:to>
    <xdr:sp macro="" textlink="">
      <xdr:nvSpPr>
        <xdr:cNvPr id="986902" name="AutoShape 10" descr="image002"/>
        <xdr:cNvSpPr>
          <a:spLocks noChangeAspect="1" noChangeArrowheads="1"/>
        </xdr:cNvSpPr>
      </xdr:nvSpPr>
      <xdr:spPr bwMode="auto">
        <a:xfrm>
          <a:off x="485775" y="39909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142875</xdr:colOff>
      <xdr:row>32</xdr:row>
      <xdr:rowOff>123825</xdr:rowOff>
    </xdr:to>
    <xdr:sp macro="" textlink="">
      <xdr:nvSpPr>
        <xdr:cNvPr id="986903" name="AutoShape 1" descr="image002"/>
        <xdr:cNvSpPr>
          <a:spLocks noChangeAspect="1" noChangeArrowheads="1"/>
        </xdr:cNvSpPr>
      </xdr:nvSpPr>
      <xdr:spPr bwMode="auto">
        <a:xfrm>
          <a:off x="485775" y="42862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142875</xdr:colOff>
      <xdr:row>32</xdr:row>
      <xdr:rowOff>123825</xdr:rowOff>
    </xdr:to>
    <xdr:sp macro="" textlink="">
      <xdr:nvSpPr>
        <xdr:cNvPr id="986904" name="AutoShape 2" descr="image002"/>
        <xdr:cNvSpPr>
          <a:spLocks noChangeAspect="1" noChangeArrowheads="1"/>
        </xdr:cNvSpPr>
      </xdr:nvSpPr>
      <xdr:spPr bwMode="auto">
        <a:xfrm>
          <a:off x="485775" y="42862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142875</xdr:colOff>
      <xdr:row>32</xdr:row>
      <xdr:rowOff>123825</xdr:rowOff>
    </xdr:to>
    <xdr:sp macro="" textlink="">
      <xdr:nvSpPr>
        <xdr:cNvPr id="986905" name="AutoShape 3" descr="image002"/>
        <xdr:cNvSpPr>
          <a:spLocks noChangeAspect="1" noChangeArrowheads="1"/>
        </xdr:cNvSpPr>
      </xdr:nvSpPr>
      <xdr:spPr bwMode="auto">
        <a:xfrm>
          <a:off x="485775" y="42862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142875</xdr:colOff>
      <xdr:row>32</xdr:row>
      <xdr:rowOff>123825</xdr:rowOff>
    </xdr:to>
    <xdr:sp macro="" textlink="">
      <xdr:nvSpPr>
        <xdr:cNvPr id="986906" name="AutoShape 4" descr="image002"/>
        <xdr:cNvSpPr>
          <a:spLocks noChangeAspect="1" noChangeArrowheads="1"/>
        </xdr:cNvSpPr>
      </xdr:nvSpPr>
      <xdr:spPr bwMode="auto">
        <a:xfrm>
          <a:off x="485775" y="42862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0</xdr:rowOff>
    </xdr:from>
    <xdr:to>
      <xdr:col>1</xdr:col>
      <xdr:colOff>142875</xdr:colOff>
      <xdr:row>32</xdr:row>
      <xdr:rowOff>123825</xdr:rowOff>
    </xdr:to>
    <xdr:sp macro="" textlink="">
      <xdr:nvSpPr>
        <xdr:cNvPr id="986907" name="AutoShape 10" descr="image002"/>
        <xdr:cNvSpPr>
          <a:spLocks noChangeAspect="1" noChangeArrowheads="1"/>
        </xdr:cNvSpPr>
      </xdr:nvSpPr>
      <xdr:spPr bwMode="auto">
        <a:xfrm>
          <a:off x="485775" y="42862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47</xdr:row>
      <xdr:rowOff>0</xdr:rowOff>
    </xdr:from>
    <xdr:to>
      <xdr:col>1</xdr:col>
      <xdr:colOff>142875</xdr:colOff>
      <xdr:row>47</xdr:row>
      <xdr:rowOff>123825</xdr:rowOff>
    </xdr:to>
    <xdr:sp macro="" textlink="">
      <xdr:nvSpPr>
        <xdr:cNvPr id="986908" name="AutoShape 1" descr="image002"/>
        <xdr:cNvSpPr>
          <a:spLocks noChangeAspect="1" noChangeArrowheads="1"/>
        </xdr:cNvSpPr>
      </xdr:nvSpPr>
      <xdr:spPr bwMode="auto">
        <a:xfrm>
          <a:off x="485775" y="69818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47</xdr:row>
      <xdr:rowOff>0</xdr:rowOff>
    </xdr:from>
    <xdr:to>
      <xdr:col>1</xdr:col>
      <xdr:colOff>142875</xdr:colOff>
      <xdr:row>47</xdr:row>
      <xdr:rowOff>123825</xdr:rowOff>
    </xdr:to>
    <xdr:sp macro="" textlink="">
      <xdr:nvSpPr>
        <xdr:cNvPr id="986909" name="AutoShape 2" descr="image002"/>
        <xdr:cNvSpPr>
          <a:spLocks noChangeAspect="1" noChangeArrowheads="1"/>
        </xdr:cNvSpPr>
      </xdr:nvSpPr>
      <xdr:spPr bwMode="auto">
        <a:xfrm>
          <a:off x="485775" y="69818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47</xdr:row>
      <xdr:rowOff>0</xdr:rowOff>
    </xdr:from>
    <xdr:to>
      <xdr:col>1</xdr:col>
      <xdr:colOff>142875</xdr:colOff>
      <xdr:row>47</xdr:row>
      <xdr:rowOff>123825</xdr:rowOff>
    </xdr:to>
    <xdr:sp macro="" textlink="">
      <xdr:nvSpPr>
        <xdr:cNvPr id="986910" name="AutoShape 3" descr="image002"/>
        <xdr:cNvSpPr>
          <a:spLocks noChangeAspect="1" noChangeArrowheads="1"/>
        </xdr:cNvSpPr>
      </xdr:nvSpPr>
      <xdr:spPr bwMode="auto">
        <a:xfrm>
          <a:off x="485775" y="69818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47</xdr:row>
      <xdr:rowOff>0</xdr:rowOff>
    </xdr:from>
    <xdr:to>
      <xdr:col>1</xdr:col>
      <xdr:colOff>142875</xdr:colOff>
      <xdr:row>47</xdr:row>
      <xdr:rowOff>123825</xdr:rowOff>
    </xdr:to>
    <xdr:sp macro="" textlink="">
      <xdr:nvSpPr>
        <xdr:cNvPr id="986911" name="AutoShape 4" descr="image002"/>
        <xdr:cNvSpPr>
          <a:spLocks noChangeAspect="1" noChangeArrowheads="1"/>
        </xdr:cNvSpPr>
      </xdr:nvSpPr>
      <xdr:spPr bwMode="auto">
        <a:xfrm>
          <a:off x="485775" y="69818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47</xdr:row>
      <xdr:rowOff>0</xdr:rowOff>
    </xdr:from>
    <xdr:to>
      <xdr:col>1</xdr:col>
      <xdr:colOff>142875</xdr:colOff>
      <xdr:row>47</xdr:row>
      <xdr:rowOff>123825</xdr:rowOff>
    </xdr:to>
    <xdr:sp macro="" textlink="">
      <xdr:nvSpPr>
        <xdr:cNvPr id="986912" name="AutoShape 10" descr="image002"/>
        <xdr:cNvSpPr>
          <a:spLocks noChangeAspect="1" noChangeArrowheads="1"/>
        </xdr:cNvSpPr>
      </xdr:nvSpPr>
      <xdr:spPr bwMode="auto">
        <a:xfrm>
          <a:off x="485775" y="69818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47</xdr:row>
      <xdr:rowOff>0</xdr:rowOff>
    </xdr:from>
    <xdr:to>
      <xdr:col>1</xdr:col>
      <xdr:colOff>142875</xdr:colOff>
      <xdr:row>47</xdr:row>
      <xdr:rowOff>123825</xdr:rowOff>
    </xdr:to>
    <xdr:sp macro="" textlink="">
      <xdr:nvSpPr>
        <xdr:cNvPr id="986913" name="AutoShape 1" descr="image002"/>
        <xdr:cNvSpPr>
          <a:spLocks noChangeAspect="1" noChangeArrowheads="1"/>
        </xdr:cNvSpPr>
      </xdr:nvSpPr>
      <xdr:spPr bwMode="auto">
        <a:xfrm>
          <a:off x="485775" y="69818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47</xdr:row>
      <xdr:rowOff>0</xdr:rowOff>
    </xdr:from>
    <xdr:to>
      <xdr:col>1</xdr:col>
      <xdr:colOff>142875</xdr:colOff>
      <xdr:row>47</xdr:row>
      <xdr:rowOff>123825</xdr:rowOff>
    </xdr:to>
    <xdr:sp macro="" textlink="">
      <xdr:nvSpPr>
        <xdr:cNvPr id="986914" name="AutoShape 2" descr="image002"/>
        <xdr:cNvSpPr>
          <a:spLocks noChangeAspect="1" noChangeArrowheads="1"/>
        </xdr:cNvSpPr>
      </xdr:nvSpPr>
      <xdr:spPr bwMode="auto">
        <a:xfrm>
          <a:off x="485775" y="69818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47</xdr:row>
      <xdr:rowOff>0</xdr:rowOff>
    </xdr:from>
    <xdr:to>
      <xdr:col>1</xdr:col>
      <xdr:colOff>142875</xdr:colOff>
      <xdr:row>47</xdr:row>
      <xdr:rowOff>123825</xdr:rowOff>
    </xdr:to>
    <xdr:sp macro="" textlink="">
      <xdr:nvSpPr>
        <xdr:cNvPr id="986915" name="AutoShape 3" descr="image002"/>
        <xdr:cNvSpPr>
          <a:spLocks noChangeAspect="1" noChangeArrowheads="1"/>
        </xdr:cNvSpPr>
      </xdr:nvSpPr>
      <xdr:spPr bwMode="auto">
        <a:xfrm>
          <a:off x="485775" y="69818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47</xdr:row>
      <xdr:rowOff>0</xdr:rowOff>
    </xdr:from>
    <xdr:to>
      <xdr:col>1</xdr:col>
      <xdr:colOff>142875</xdr:colOff>
      <xdr:row>47</xdr:row>
      <xdr:rowOff>123825</xdr:rowOff>
    </xdr:to>
    <xdr:sp macro="" textlink="">
      <xdr:nvSpPr>
        <xdr:cNvPr id="986916" name="AutoShape 4" descr="image002"/>
        <xdr:cNvSpPr>
          <a:spLocks noChangeAspect="1" noChangeArrowheads="1"/>
        </xdr:cNvSpPr>
      </xdr:nvSpPr>
      <xdr:spPr bwMode="auto">
        <a:xfrm>
          <a:off x="485775" y="69818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47</xdr:row>
      <xdr:rowOff>0</xdr:rowOff>
    </xdr:from>
    <xdr:to>
      <xdr:col>1</xdr:col>
      <xdr:colOff>142875</xdr:colOff>
      <xdr:row>47</xdr:row>
      <xdr:rowOff>123825</xdr:rowOff>
    </xdr:to>
    <xdr:sp macro="" textlink="">
      <xdr:nvSpPr>
        <xdr:cNvPr id="986917" name="AutoShape 10" descr="image002"/>
        <xdr:cNvSpPr>
          <a:spLocks noChangeAspect="1" noChangeArrowheads="1"/>
        </xdr:cNvSpPr>
      </xdr:nvSpPr>
      <xdr:spPr bwMode="auto">
        <a:xfrm>
          <a:off x="485775" y="69818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47</xdr:row>
      <xdr:rowOff>0</xdr:rowOff>
    </xdr:from>
    <xdr:to>
      <xdr:col>1</xdr:col>
      <xdr:colOff>142875</xdr:colOff>
      <xdr:row>47</xdr:row>
      <xdr:rowOff>123825</xdr:rowOff>
    </xdr:to>
    <xdr:sp macro="" textlink="">
      <xdr:nvSpPr>
        <xdr:cNvPr id="986918" name="AutoShape 1" descr="image002"/>
        <xdr:cNvSpPr>
          <a:spLocks noChangeAspect="1" noChangeArrowheads="1"/>
        </xdr:cNvSpPr>
      </xdr:nvSpPr>
      <xdr:spPr bwMode="auto">
        <a:xfrm>
          <a:off x="485775" y="69818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47</xdr:row>
      <xdr:rowOff>0</xdr:rowOff>
    </xdr:from>
    <xdr:to>
      <xdr:col>1</xdr:col>
      <xdr:colOff>142875</xdr:colOff>
      <xdr:row>47</xdr:row>
      <xdr:rowOff>123825</xdr:rowOff>
    </xdr:to>
    <xdr:sp macro="" textlink="">
      <xdr:nvSpPr>
        <xdr:cNvPr id="986919" name="AutoShape 2" descr="image002"/>
        <xdr:cNvSpPr>
          <a:spLocks noChangeAspect="1" noChangeArrowheads="1"/>
        </xdr:cNvSpPr>
      </xdr:nvSpPr>
      <xdr:spPr bwMode="auto">
        <a:xfrm>
          <a:off x="485775" y="69818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47</xdr:row>
      <xdr:rowOff>0</xdr:rowOff>
    </xdr:from>
    <xdr:to>
      <xdr:col>1</xdr:col>
      <xdr:colOff>142875</xdr:colOff>
      <xdr:row>47</xdr:row>
      <xdr:rowOff>123825</xdr:rowOff>
    </xdr:to>
    <xdr:sp macro="" textlink="">
      <xdr:nvSpPr>
        <xdr:cNvPr id="986920" name="AutoShape 3" descr="image002"/>
        <xdr:cNvSpPr>
          <a:spLocks noChangeAspect="1" noChangeArrowheads="1"/>
        </xdr:cNvSpPr>
      </xdr:nvSpPr>
      <xdr:spPr bwMode="auto">
        <a:xfrm>
          <a:off x="485775" y="69818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47</xdr:row>
      <xdr:rowOff>0</xdr:rowOff>
    </xdr:from>
    <xdr:to>
      <xdr:col>1</xdr:col>
      <xdr:colOff>142875</xdr:colOff>
      <xdr:row>47</xdr:row>
      <xdr:rowOff>123825</xdr:rowOff>
    </xdr:to>
    <xdr:sp macro="" textlink="">
      <xdr:nvSpPr>
        <xdr:cNvPr id="986921" name="AutoShape 4" descr="image002"/>
        <xdr:cNvSpPr>
          <a:spLocks noChangeAspect="1" noChangeArrowheads="1"/>
        </xdr:cNvSpPr>
      </xdr:nvSpPr>
      <xdr:spPr bwMode="auto">
        <a:xfrm>
          <a:off x="485775" y="69818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47</xdr:row>
      <xdr:rowOff>0</xdr:rowOff>
    </xdr:from>
    <xdr:to>
      <xdr:col>1</xdr:col>
      <xdr:colOff>142875</xdr:colOff>
      <xdr:row>47</xdr:row>
      <xdr:rowOff>123825</xdr:rowOff>
    </xdr:to>
    <xdr:sp macro="" textlink="">
      <xdr:nvSpPr>
        <xdr:cNvPr id="986922" name="AutoShape 10" descr="image002"/>
        <xdr:cNvSpPr>
          <a:spLocks noChangeAspect="1" noChangeArrowheads="1"/>
        </xdr:cNvSpPr>
      </xdr:nvSpPr>
      <xdr:spPr bwMode="auto">
        <a:xfrm>
          <a:off x="485775" y="69818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47</xdr:row>
      <xdr:rowOff>0</xdr:rowOff>
    </xdr:from>
    <xdr:to>
      <xdr:col>1</xdr:col>
      <xdr:colOff>142875</xdr:colOff>
      <xdr:row>47</xdr:row>
      <xdr:rowOff>123825</xdr:rowOff>
    </xdr:to>
    <xdr:sp macro="" textlink="">
      <xdr:nvSpPr>
        <xdr:cNvPr id="986923" name="AutoShape 1" descr="image002"/>
        <xdr:cNvSpPr>
          <a:spLocks noChangeAspect="1" noChangeArrowheads="1"/>
        </xdr:cNvSpPr>
      </xdr:nvSpPr>
      <xdr:spPr bwMode="auto">
        <a:xfrm>
          <a:off x="485775" y="69818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47</xdr:row>
      <xdr:rowOff>0</xdr:rowOff>
    </xdr:from>
    <xdr:to>
      <xdr:col>1</xdr:col>
      <xdr:colOff>142875</xdr:colOff>
      <xdr:row>47</xdr:row>
      <xdr:rowOff>123825</xdr:rowOff>
    </xdr:to>
    <xdr:sp macro="" textlink="">
      <xdr:nvSpPr>
        <xdr:cNvPr id="986924" name="AutoShape 2" descr="image002"/>
        <xdr:cNvSpPr>
          <a:spLocks noChangeAspect="1" noChangeArrowheads="1"/>
        </xdr:cNvSpPr>
      </xdr:nvSpPr>
      <xdr:spPr bwMode="auto">
        <a:xfrm>
          <a:off x="485775" y="69818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47</xdr:row>
      <xdr:rowOff>0</xdr:rowOff>
    </xdr:from>
    <xdr:to>
      <xdr:col>1</xdr:col>
      <xdr:colOff>142875</xdr:colOff>
      <xdr:row>47</xdr:row>
      <xdr:rowOff>123825</xdr:rowOff>
    </xdr:to>
    <xdr:sp macro="" textlink="">
      <xdr:nvSpPr>
        <xdr:cNvPr id="986925" name="AutoShape 3" descr="image002"/>
        <xdr:cNvSpPr>
          <a:spLocks noChangeAspect="1" noChangeArrowheads="1"/>
        </xdr:cNvSpPr>
      </xdr:nvSpPr>
      <xdr:spPr bwMode="auto">
        <a:xfrm>
          <a:off x="485775" y="69818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47</xdr:row>
      <xdr:rowOff>0</xdr:rowOff>
    </xdr:from>
    <xdr:to>
      <xdr:col>1</xdr:col>
      <xdr:colOff>142875</xdr:colOff>
      <xdr:row>47</xdr:row>
      <xdr:rowOff>123825</xdr:rowOff>
    </xdr:to>
    <xdr:sp macro="" textlink="">
      <xdr:nvSpPr>
        <xdr:cNvPr id="986926" name="AutoShape 4" descr="image002"/>
        <xdr:cNvSpPr>
          <a:spLocks noChangeAspect="1" noChangeArrowheads="1"/>
        </xdr:cNvSpPr>
      </xdr:nvSpPr>
      <xdr:spPr bwMode="auto">
        <a:xfrm>
          <a:off x="485775" y="69818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47</xdr:row>
      <xdr:rowOff>0</xdr:rowOff>
    </xdr:from>
    <xdr:to>
      <xdr:col>1</xdr:col>
      <xdr:colOff>142875</xdr:colOff>
      <xdr:row>47</xdr:row>
      <xdr:rowOff>123825</xdr:rowOff>
    </xdr:to>
    <xdr:sp macro="" textlink="">
      <xdr:nvSpPr>
        <xdr:cNvPr id="986927" name="AutoShape 10" descr="image002"/>
        <xdr:cNvSpPr>
          <a:spLocks noChangeAspect="1" noChangeArrowheads="1"/>
        </xdr:cNvSpPr>
      </xdr:nvSpPr>
      <xdr:spPr bwMode="auto">
        <a:xfrm>
          <a:off x="485775" y="69818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142875</xdr:colOff>
      <xdr:row>31</xdr:row>
      <xdr:rowOff>123825</xdr:rowOff>
    </xdr:to>
    <xdr:sp macro="" textlink="">
      <xdr:nvSpPr>
        <xdr:cNvPr id="986928" name="AutoShape 1" descr="image002"/>
        <xdr:cNvSpPr>
          <a:spLocks noChangeAspect="1" noChangeArrowheads="1"/>
        </xdr:cNvSpPr>
      </xdr:nvSpPr>
      <xdr:spPr bwMode="auto">
        <a:xfrm>
          <a:off x="485775" y="39909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142875</xdr:colOff>
      <xdr:row>31</xdr:row>
      <xdr:rowOff>123825</xdr:rowOff>
    </xdr:to>
    <xdr:sp macro="" textlink="">
      <xdr:nvSpPr>
        <xdr:cNvPr id="986929" name="AutoShape 2" descr="image002"/>
        <xdr:cNvSpPr>
          <a:spLocks noChangeAspect="1" noChangeArrowheads="1"/>
        </xdr:cNvSpPr>
      </xdr:nvSpPr>
      <xdr:spPr bwMode="auto">
        <a:xfrm>
          <a:off x="485775" y="39909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142875</xdr:colOff>
      <xdr:row>31</xdr:row>
      <xdr:rowOff>123825</xdr:rowOff>
    </xdr:to>
    <xdr:sp macro="" textlink="">
      <xdr:nvSpPr>
        <xdr:cNvPr id="986930" name="AutoShape 3" descr="image002"/>
        <xdr:cNvSpPr>
          <a:spLocks noChangeAspect="1" noChangeArrowheads="1"/>
        </xdr:cNvSpPr>
      </xdr:nvSpPr>
      <xdr:spPr bwMode="auto">
        <a:xfrm>
          <a:off x="485775" y="39909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142875</xdr:colOff>
      <xdr:row>31</xdr:row>
      <xdr:rowOff>123825</xdr:rowOff>
    </xdr:to>
    <xdr:sp macro="" textlink="">
      <xdr:nvSpPr>
        <xdr:cNvPr id="986931" name="AutoShape 4" descr="image002"/>
        <xdr:cNvSpPr>
          <a:spLocks noChangeAspect="1" noChangeArrowheads="1"/>
        </xdr:cNvSpPr>
      </xdr:nvSpPr>
      <xdr:spPr bwMode="auto">
        <a:xfrm>
          <a:off x="485775" y="39909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142875</xdr:colOff>
      <xdr:row>31</xdr:row>
      <xdr:rowOff>123825</xdr:rowOff>
    </xdr:to>
    <xdr:sp macro="" textlink="">
      <xdr:nvSpPr>
        <xdr:cNvPr id="986932" name="AutoShape 10" descr="image002"/>
        <xdr:cNvSpPr>
          <a:spLocks noChangeAspect="1" noChangeArrowheads="1"/>
        </xdr:cNvSpPr>
      </xdr:nvSpPr>
      <xdr:spPr bwMode="auto">
        <a:xfrm>
          <a:off x="485775" y="39909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142875</xdr:colOff>
      <xdr:row>40</xdr:row>
      <xdr:rowOff>123825</xdr:rowOff>
    </xdr:to>
    <xdr:sp macro="" textlink="">
      <xdr:nvSpPr>
        <xdr:cNvPr id="986933" name="AutoShape 1" descr="image002"/>
        <xdr:cNvSpPr>
          <a:spLocks noChangeAspect="1" noChangeArrowheads="1"/>
        </xdr:cNvSpPr>
      </xdr:nvSpPr>
      <xdr:spPr bwMode="auto">
        <a:xfrm>
          <a:off x="485775" y="51244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142875</xdr:colOff>
      <xdr:row>40</xdr:row>
      <xdr:rowOff>123825</xdr:rowOff>
    </xdr:to>
    <xdr:sp macro="" textlink="">
      <xdr:nvSpPr>
        <xdr:cNvPr id="986934" name="AutoShape 2" descr="image002"/>
        <xdr:cNvSpPr>
          <a:spLocks noChangeAspect="1" noChangeArrowheads="1"/>
        </xdr:cNvSpPr>
      </xdr:nvSpPr>
      <xdr:spPr bwMode="auto">
        <a:xfrm>
          <a:off x="485775" y="51244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142875</xdr:colOff>
      <xdr:row>40</xdr:row>
      <xdr:rowOff>123825</xdr:rowOff>
    </xdr:to>
    <xdr:sp macro="" textlink="">
      <xdr:nvSpPr>
        <xdr:cNvPr id="986935" name="AutoShape 3" descr="image002"/>
        <xdr:cNvSpPr>
          <a:spLocks noChangeAspect="1" noChangeArrowheads="1"/>
        </xdr:cNvSpPr>
      </xdr:nvSpPr>
      <xdr:spPr bwMode="auto">
        <a:xfrm>
          <a:off x="485775" y="51244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142875</xdr:colOff>
      <xdr:row>40</xdr:row>
      <xdr:rowOff>123825</xdr:rowOff>
    </xdr:to>
    <xdr:sp macro="" textlink="">
      <xdr:nvSpPr>
        <xdr:cNvPr id="986936" name="AutoShape 4" descr="image002"/>
        <xdr:cNvSpPr>
          <a:spLocks noChangeAspect="1" noChangeArrowheads="1"/>
        </xdr:cNvSpPr>
      </xdr:nvSpPr>
      <xdr:spPr bwMode="auto">
        <a:xfrm>
          <a:off x="485775" y="51244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142875</xdr:colOff>
      <xdr:row>40</xdr:row>
      <xdr:rowOff>123825</xdr:rowOff>
    </xdr:to>
    <xdr:sp macro="" textlink="">
      <xdr:nvSpPr>
        <xdr:cNvPr id="986937" name="AutoShape 10" descr="image002"/>
        <xdr:cNvSpPr>
          <a:spLocks noChangeAspect="1" noChangeArrowheads="1"/>
        </xdr:cNvSpPr>
      </xdr:nvSpPr>
      <xdr:spPr bwMode="auto">
        <a:xfrm>
          <a:off x="485775" y="51244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142875</xdr:colOff>
      <xdr:row>40</xdr:row>
      <xdr:rowOff>123825</xdr:rowOff>
    </xdr:to>
    <xdr:sp macro="" textlink="">
      <xdr:nvSpPr>
        <xdr:cNvPr id="986938" name="AutoShape 1" descr="image002"/>
        <xdr:cNvSpPr>
          <a:spLocks noChangeAspect="1" noChangeArrowheads="1"/>
        </xdr:cNvSpPr>
      </xdr:nvSpPr>
      <xdr:spPr bwMode="auto">
        <a:xfrm>
          <a:off x="485775" y="51244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142875</xdr:colOff>
      <xdr:row>40</xdr:row>
      <xdr:rowOff>123825</xdr:rowOff>
    </xdr:to>
    <xdr:sp macro="" textlink="">
      <xdr:nvSpPr>
        <xdr:cNvPr id="986939" name="AutoShape 2" descr="image002"/>
        <xdr:cNvSpPr>
          <a:spLocks noChangeAspect="1" noChangeArrowheads="1"/>
        </xdr:cNvSpPr>
      </xdr:nvSpPr>
      <xdr:spPr bwMode="auto">
        <a:xfrm>
          <a:off x="485775" y="51244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142875</xdr:colOff>
      <xdr:row>40</xdr:row>
      <xdr:rowOff>123825</xdr:rowOff>
    </xdr:to>
    <xdr:sp macro="" textlink="">
      <xdr:nvSpPr>
        <xdr:cNvPr id="986940" name="AutoShape 3" descr="image002"/>
        <xdr:cNvSpPr>
          <a:spLocks noChangeAspect="1" noChangeArrowheads="1"/>
        </xdr:cNvSpPr>
      </xdr:nvSpPr>
      <xdr:spPr bwMode="auto">
        <a:xfrm>
          <a:off x="485775" y="51244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142875</xdr:colOff>
      <xdr:row>40</xdr:row>
      <xdr:rowOff>123825</xdr:rowOff>
    </xdr:to>
    <xdr:sp macro="" textlink="">
      <xdr:nvSpPr>
        <xdr:cNvPr id="986941" name="AutoShape 4" descr="image002"/>
        <xdr:cNvSpPr>
          <a:spLocks noChangeAspect="1" noChangeArrowheads="1"/>
        </xdr:cNvSpPr>
      </xdr:nvSpPr>
      <xdr:spPr bwMode="auto">
        <a:xfrm>
          <a:off x="485775" y="51244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142875</xdr:colOff>
      <xdr:row>40</xdr:row>
      <xdr:rowOff>123825</xdr:rowOff>
    </xdr:to>
    <xdr:sp macro="" textlink="">
      <xdr:nvSpPr>
        <xdr:cNvPr id="986942" name="AutoShape 10" descr="image002"/>
        <xdr:cNvSpPr>
          <a:spLocks noChangeAspect="1" noChangeArrowheads="1"/>
        </xdr:cNvSpPr>
      </xdr:nvSpPr>
      <xdr:spPr bwMode="auto">
        <a:xfrm>
          <a:off x="485775" y="51244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142875</xdr:colOff>
      <xdr:row>40</xdr:row>
      <xdr:rowOff>123825</xdr:rowOff>
    </xdr:to>
    <xdr:sp macro="" textlink="">
      <xdr:nvSpPr>
        <xdr:cNvPr id="986943" name="AutoShape 1" descr="image002"/>
        <xdr:cNvSpPr>
          <a:spLocks noChangeAspect="1" noChangeArrowheads="1"/>
        </xdr:cNvSpPr>
      </xdr:nvSpPr>
      <xdr:spPr bwMode="auto">
        <a:xfrm>
          <a:off x="485775" y="51244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142875</xdr:colOff>
      <xdr:row>40</xdr:row>
      <xdr:rowOff>123825</xdr:rowOff>
    </xdr:to>
    <xdr:sp macro="" textlink="">
      <xdr:nvSpPr>
        <xdr:cNvPr id="986944" name="AutoShape 2" descr="image002"/>
        <xdr:cNvSpPr>
          <a:spLocks noChangeAspect="1" noChangeArrowheads="1"/>
        </xdr:cNvSpPr>
      </xdr:nvSpPr>
      <xdr:spPr bwMode="auto">
        <a:xfrm>
          <a:off x="485775" y="51244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142875</xdr:colOff>
      <xdr:row>40</xdr:row>
      <xdr:rowOff>123825</xdr:rowOff>
    </xdr:to>
    <xdr:sp macro="" textlink="">
      <xdr:nvSpPr>
        <xdr:cNvPr id="986945" name="AutoShape 3" descr="image002"/>
        <xdr:cNvSpPr>
          <a:spLocks noChangeAspect="1" noChangeArrowheads="1"/>
        </xdr:cNvSpPr>
      </xdr:nvSpPr>
      <xdr:spPr bwMode="auto">
        <a:xfrm>
          <a:off x="485775" y="51244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142875</xdr:colOff>
      <xdr:row>40</xdr:row>
      <xdr:rowOff>123825</xdr:rowOff>
    </xdr:to>
    <xdr:sp macro="" textlink="">
      <xdr:nvSpPr>
        <xdr:cNvPr id="986946" name="AutoShape 4" descr="image002"/>
        <xdr:cNvSpPr>
          <a:spLocks noChangeAspect="1" noChangeArrowheads="1"/>
        </xdr:cNvSpPr>
      </xdr:nvSpPr>
      <xdr:spPr bwMode="auto">
        <a:xfrm>
          <a:off x="485775" y="51244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0</xdr:rowOff>
    </xdr:from>
    <xdr:to>
      <xdr:col>1</xdr:col>
      <xdr:colOff>142875</xdr:colOff>
      <xdr:row>40</xdr:row>
      <xdr:rowOff>123825</xdr:rowOff>
    </xdr:to>
    <xdr:sp macro="" textlink="">
      <xdr:nvSpPr>
        <xdr:cNvPr id="986947" name="AutoShape 10" descr="image002"/>
        <xdr:cNvSpPr>
          <a:spLocks noChangeAspect="1" noChangeArrowheads="1"/>
        </xdr:cNvSpPr>
      </xdr:nvSpPr>
      <xdr:spPr bwMode="auto">
        <a:xfrm>
          <a:off x="485775" y="51244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47</xdr:row>
      <xdr:rowOff>0</xdr:rowOff>
    </xdr:from>
    <xdr:to>
      <xdr:col>1</xdr:col>
      <xdr:colOff>142875</xdr:colOff>
      <xdr:row>47</xdr:row>
      <xdr:rowOff>123825</xdr:rowOff>
    </xdr:to>
    <xdr:sp macro="" textlink="">
      <xdr:nvSpPr>
        <xdr:cNvPr id="986948" name="AutoShape 1" descr="image002"/>
        <xdr:cNvSpPr>
          <a:spLocks noChangeAspect="1" noChangeArrowheads="1"/>
        </xdr:cNvSpPr>
      </xdr:nvSpPr>
      <xdr:spPr bwMode="auto">
        <a:xfrm>
          <a:off x="485775" y="69818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47</xdr:row>
      <xdr:rowOff>0</xdr:rowOff>
    </xdr:from>
    <xdr:to>
      <xdr:col>1</xdr:col>
      <xdr:colOff>142875</xdr:colOff>
      <xdr:row>47</xdr:row>
      <xdr:rowOff>123825</xdr:rowOff>
    </xdr:to>
    <xdr:sp macro="" textlink="">
      <xdr:nvSpPr>
        <xdr:cNvPr id="986949" name="AutoShape 2" descr="image002"/>
        <xdr:cNvSpPr>
          <a:spLocks noChangeAspect="1" noChangeArrowheads="1"/>
        </xdr:cNvSpPr>
      </xdr:nvSpPr>
      <xdr:spPr bwMode="auto">
        <a:xfrm>
          <a:off x="485775" y="69818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47</xdr:row>
      <xdr:rowOff>0</xdr:rowOff>
    </xdr:from>
    <xdr:to>
      <xdr:col>1</xdr:col>
      <xdr:colOff>142875</xdr:colOff>
      <xdr:row>47</xdr:row>
      <xdr:rowOff>123825</xdr:rowOff>
    </xdr:to>
    <xdr:sp macro="" textlink="">
      <xdr:nvSpPr>
        <xdr:cNvPr id="986950" name="AutoShape 3" descr="image002"/>
        <xdr:cNvSpPr>
          <a:spLocks noChangeAspect="1" noChangeArrowheads="1"/>
        </xdr:cNvSpPr>
      </xdr:nvSpPr>
      <xdr:spPr bwMode="auto">
        <a:xfrm>
          <a:off x="485775" y="69818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47</xdr:row>
      <xdr:rowOff>0</xdr:rowOff>
    </xdr:from>
    <xdr:to>
      <xdr:col>1</xdr:col>
      <xdr:colOff>142875</xdr:colOff>
      <xdr:row>47</xdr:row>
      <xdr:rowOff>123825</xdr:rowOff>
    </xdr:to>
    <xdr:sp macro="" textlink="">
      <xdr:nvSpPr>
        <xdr:cNvPr id="986951" name="AutoShape 4" descr="image002"/>
        <xdr:cNvSpPr>
          <a:spLocks noChangeAspect="1" noChangeArrowheads="1"/>
        </xdr:cNvSpPr>
      </xdr:nvSpPr>
      <xdr:spPr bwMode="auto">
        <a:xfrm>
          <a:off x="485775" y="69818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47</xdr:row>
      <xdr:rowOff>0</xdr:rowOff>
    </xdr:from>
    <xdr:to>
      <xdr:col>1</xdr:col>
      <xdr:colOff>142875</xdr:colOff>
      <xdr:row>47</xdr:row>
      <xdr:rowOff>123825</xdr:rowOff>
    </xdr:to>
    <xdr:sp macro="" textlink="">
      <xdr:nvSpPr>
        <xdr:cNvPr id="986952" name="AutoShape 10" descr="image002"/>
        <xdr:cNvSpPr>
          <a:spLocks noChangeAspect="1" noChangeArrowheads="1"/>
        </xdr:cNvSpPr>
      </xdr:nvSpPr>
      <xdr:spPr bwMode="auto">
        <a:xfrm>
          <a:off x="485775" y="69818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47</xdr:row>
      <xdr:rowOff>0</xdr:rowOff>
    </xdr:from>
    <xdr:to>
      <xdr:col>1</xdr:col>
      <xdr:colOff>142875</xdr:colOff>
      <xdr:row>47</xdr:row>
      <xdr:rowOff>123825</xdr:rowOff>
    </xdr:to>
    <xdr:sp macro="" textlink="">
      <xdr:nvSpPr>
        <xdr:cNvPr id="986953" name="AutoShape 1" descr="image002"/>
        <xdr:cNvSpPr>
          <a:spLocks noChangeAspect="1" noChangeArrowheads="1"/>
        </xdr:cNvSpPr>
      </xdr:nvSpPr>
      <xdr:spPr bwMode="auto">
        <a:xfrm>
          <a:off x="485775" y="69818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47</xdr:row>
      <xdr:rowOff>0</xdr:rowOff>
    </xdr:from>
    <xdr:to>
      <xdr:col>1</xdr:col>
      <xdr:colOff>142875</xdr:colOff>
      <xdr:row>47</xdr:row>
      <xdr:rowOff>123825</xdr:rowOff>
    </xdr:to>
    <xdr:sp macro="" textlink="">
      <xdr:nvSpPr>
        <xdr:cNvPr id="986954" name="AutoShape 2" descr="image002"/>
        <xdr:cNvSpPr>
          <a:spLocks noChangeAspect="1" noChangeArrowheads="1"/>
        </xdr:cNvSpPr>
      </xdr:nvSpPr>
      <xdr:spPr bwMode="auto">
        <a:xfrm>
          <a:off x="485775" y="69818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47</xdr:row>
      <xdr:rowOff>0</xdr:rowOff>
    </xdr:from>
    <xdr:to>
      <xdr:col>1</xdr:col>
      <xdr:colOff>142875</xdr:colOff>
      <xdr:row>47</xdr:row>
      <xdr:rowOff>123825</xdr:rowOff>
    </xdr:to>
    <xdr:sp macro="" textlink="">
      <xdr:nvSpPr>
        <xdr:cNvPr id="986955" name="AutoShape 3" descr="image002"/>
        <xdr:cNvSpPr>
          <a:spLocks noChangeAspect="1" noChangeArrowheads="1"/>
        </xdr:cNvSpPr>
      </xdr:nvSpPr>
      <xdr:spPr bwMode="auto">
        <a:xfrm>
          <a:off x="485775" y="69818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47</xdr:row>
      <xdr:rowOff>0</xdr:rowOff>
    </xdr:from>
    <xdr:to>
      <xdr:col>1</xdr:col>
      <xdr:colOff>142875</xdr:colOff>
      <xdr:row>47</xdr:row>
      <xdr:rowOff>123825</xdr:rowOff>
    </xdr:to>
    <xdr:sp macro="" textlink="">
      <xdr:nvSpPr>
        <xdr:cNvPr id="986956" name="AutoShape 4" descr="image002"/>
        <xdr:cNvSpPr>
          <a:spLocks noChangeAspect="1" noChangeArrowheads="1"/>
        </xdr:cNvSpPr>
      </xdr:nvSpPr>
      <xdr:spPr bwMode="auto">
        <a:xfrm>
          <a:off x="485775" y="69818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47</xdr:row>
      <xdr:rowOff>0</xdr:rowOff>
    </xdr:from>
    <xdr:to>
      <xdr:col>1</xdr:col>
      <xdr:colOff>142875</xdr:colOff>
      <xdr:row>47</xdr:row>
      <xdr:rowOff>123825</xdr:rowOff>
    </xdr:to>
    <xdr:sp macro="" textlink="">
      <xdr:nvSpPr>
        <xdr:cNvPr id="986957" name="AutoShape 10" descr="image002"/>
        <xdr:cNvSpPr>
          <a:spLocks noChangeAspect="1" noChangeArrowheads="1"/>
        </xdr:cNvSpPr>
      </xdr:nvSpPr>
      <xdr:spPr bwMode="auto">
        <a:xfrm>
          <a:off x="485775" y="69818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47</xdr:row>
      <xdr:rowOff>0</xdr:rowOff>
    </xdr:from>
    <xdr:to>
      <xdr:col>1</xdr:col>
      <xdr:colOff>142875</xdr:colOff>
      <xdr:row>47</xdr:row>
      <xdr:rowOff>123825</xdr:rowOff>
    </xdr:to>
    <xdr:sp macro="" textlink="">
      <xdr:nvSpPr>
        <xdr:cNvPr id="986958" name="AutoShape 1" descr="image002"/>
        <xdr:cNvSpPr>
          <a:spLocks noChangeAspect="1" noChangeArrowheads="1"/>
        </xdr:cNvSpPr>
      </xdr:nvSpPr>
      <xdr:spPr bwMode="auto">
        <a:xfrm>
          <a:off x="485775" y="69818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47</xdr:row>
      <xdr:rowOff>0</xdr:rowOff>
    </xdr:from>
    <xdr:to>
      <xdr:col>1</xdr:col>
      <xdr:colOff>142875</xdr:colOff>
      <xdr:row>47</xdr:row>
      <xdr:rowOff>123825</xdr:rowOff>
    </xdr:to>
    <xdr:sp macro="" textlink="">
      <xdr:nvSpPr>
        <xdr:cNvPr id="986959" name="AutoShape 2" descr="image002"/>
        <xdr:cNvSpPr>
          <a:spLocks noChangeAspect="1" noChangeArrowheads="1"/>
        </xdr:cNvSpPr>
      </xdr:nvSpPr>
      <xdr:spPr bwMode="auto">
        <a:xfrm>
          <a:off x="485775" y="69818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47</xdr:row>
      <xdr:rowOff>0</xdr:rowOff>
    </xdr:from>
    <xdr:to>
      <xdr:col>1</xdr:col>
      <xdr:colOff>142875</xdr:colOff>
      <xdr:row>47</xdr:row>
      <xdr:rowOff>123825</xdr:rowOff>
    </xdr:to>
    <xdr:sp macro="" textlink="">
      <xdr:nvSpPr>
        <xdr:cNvPr id="986960" name="AutoShape 3" descr="image002"/>
        <xdr:cNvSpPr>
          <a:spLocks noChangeAspect="1" noChangeArrowheads="1"/>
        </xdr:cNvSpPr>
      </xdr:nvSpPr>
      <xdr:spPr bwMode="auto">
        <a:xfrm>
          <a:off x="485775" y="69818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47</xdr:row>
      <xdr:rowOff>0</xdr:rowOff>
    </xdr:from>
    <xdr:to>
      <xdr:col>1</xdr:col>
      <xdr:colOff>142875</xdr:colOff>
      <xdr:row>47</xdr:row>
      <xdr:rowOff>123825</xdr:rowOff>
    </xdr:to>
    <xdr:sp macro="" textlink="">
      <xdr:nvSpPr>
        <xdr:cNvPr id="986961" name="AutoShape 4" descr="image002"/>
        <xdr:cNvSpPr>
          <a:spLocks noChangeAspect="1" noChangeArrowheads="1"/>
        </xdr:cNvSpPr>
      </xdr:nvSpPr>
      <xdr:spPr bwMode="auto">
        <a:xfrm>
          <a:off x="485775" y="69818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47</xdr:row>
      <xdr:rowOff>0</xdr:rowOff>
    </xdr:from>
    <xdr:to>
      <xdr:col>1</xdr:col>
      <xdr:colOff>142875</xdr:colOff>
      <xdr:row>47</xdr:row>
      <xdr:rowOff>123825</xdr:rowOff>
    </xdr:to>
    <xdr:sp macro="" textlink="">
      <xdr:nvSpPr>
        <xdr:cNvPr id="986962" name="AutoShape 10" descr="image002"/>
        <xdr:cNvSpPr>
          <a:spLocks noChangeAspect="1" noChangeArrowheads="1"/>
        </xdr:cNvSpPr>
      </xdr:nvSpPr>
      <xdr:spPr bwMode="auto">
        <a:xfrm>
          <a:off x="485775" y="69818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142875</xdr:colOff>
      <xdr:row>51</xdr:row>
      <xdr:rowOff>123825</xdr:rowOff>
    </xdr:to>
    <xdr:sp macro="" textlink="">
      <xdr:nvSpPr>
        <xdr:cNvPr id="986963" name="AutoShape 1" descr="image002"/>
        <xdr:cNvSpPr>
          <a:spLocks noChangeAspect="1" noChangeArrowheads="1"/>
        </xdr:cNvSpPr>
      </xdr:nvSpPr>
      <xdr:spPr bwMode="auto">
        <a:xfrm>
          <a:off x="485775" y="79724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142875</xdr:colOff>
      <xdr:row>51</xdr:row>
      <xdr:rowOff>123825</xdr:rowOff>
    </xdr:to>
    <xdr:sp macro="" textlink="">
      <xdr:nvSpPr>
        <xdr:cNvPr id="986964" name="AutoShape 2" descr="image002"/>
        <xdr:cNvSpPr>
          <a:spLocks noChangeAspect="1" noChangeArrowheads="1"/>
        </xdr:cNvSpPr>
      </xdr:nvSpPr>
      <xdr:spPr bwMode="auto">
        <a:xfrm>
          <a:off x="485775" y="79724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142875</xdr:colOff>
      <xdr:row>51</xdr:row>
      <xdr:rowOff>123825</xdr:rowOff>
    </xdr:to>
    <xdr:sp macro="" textlink="">
      <xdr:nvSpPr>
        <xdr:cNvPr id="986965" name="AutoShape 3" descr="image002"/>
        <xdr:cNvSpPr>
          <a:spLocks noChangeAspect="1" noChangeArrowheads="1"/>
        </xdr:cNvSpPr>
      </xdr:nvSpPr>
      <xdr:spPr bwMode="auto">
        <a:xfrm>
          <a:off x="485775" y="79724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142875</xdr:colOff>
      <xdr:row>51</xdr:row>
      <xdr:rowOff>123825</xdr:rowOff>
    </xdr:to>
    <xdr:sp macro="" textlink="">
      <xdr:nvSpPr>
        <xdr:cNvPr id="986966" name="AutoShape 4" descr="image002"/>
        <xdr:cNvSpPr>
          <a:spLocks noChangeAspect="1" noChangeArrowheads="1"/>
        </xdr:cNvSpPr>
      </xdr:nvSpPr>
      <xdr:spPr bwMode="auto">
        <a:xfrm>
          <a:off x="485775" y="79724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142875</xdr:colOff>
      <xdr:row>51</xdr:row>
      <xdr:rowOff>123825</xdr:rowOff>
    </xdr:to>
    <xdr:sp macro="" textlink="">
      <xdr:nvSpPr>
        <xdr:cNvPr id="986967" name="AutoShape 10" descr="image002"/>
        <xdr:cNvSpPr>
          <a:spLocks noChangeAspect="1" noChangeArrowheads="1"/>
        </xdr:cNvSpPr>
      </xdr:nvSpPr>
      <xdr:spPr bwMode="auto">
        <a:xfrm>
          <a:off x="485775" y="79724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142875</xdr:colOff>
      <xdr:row>48</xdr:row>
      <xdr:rowOff>123825</xdr:rowOff>
    </xdr:to>
    <xdr:sp macro="" textlink="">
      <xdr:nvSpPr>
        <xdr:cNvPr id="986968" name="AutoShape 1" descr="image002"/>
        <xdr:cNvSpPr>
          <a:spLocks noChangeAspect="1" noChangeArrowheads="1"/>
        </xdr:cNvSpPr>
      </xdr:nvSpPr>
      <xdr:spPr bwMode="auto">
        <a:xfrm>
          <a:off x="485775" y="71723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142875</xdr:colOff>
      <xdr:row>48</xdr:row>
      <xdr:rowOff>123825</xdr:rowOff>
    </xdr:to>
    <xdr:sp macro="" textlink="">
      <xdr:nvSpPr>
        <xdr:cNvPr id="986969" name="AutoShape 2" descr="image002"/>
        <xdr:cNvSpPr>
          <a:spLocks noChangeAspect="1" noChangeArrowheads="1"/>
        </xdr:cNvSpPr>
      </xdr:nvSpPr>
      <xdr:spPr bwMode="auto">
        <a:xfrm>
          <a:off x="485775" y="71723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142875</xdr:colOff>
      <xdr:row>48</xdr:row>
      <xdr:rowOff>123825</xdr:rowOff>
    </xdr:to>
    <xdr:sp macro="" textlink="">
      <xdr:nvSpPr>
        <xdr:cNvPr id="986970" name="AutoShape 3" descr="image002"/>
        <xdr:cNvSpPr>
          <a:spLocks noChangeAspect="1" noChangeArrowheads="1"/>
        </xdr:cNvSpPr>
      </xdr:nvSpPr>
      <xdr:spPr bwMode="auto">
        <a:xfrm>
          <a:off x="485775" y="71723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142875</xdr:colOff>
      <xdr:row>48</xdr:row>
      <xdr:rowOff>123825</xdr:rowOff>
    </xdr:to>
    <xdr:sp macro="" textlink="">
      <xdr:nvSpPr>
        <xdr:cNvPr id="986971" name="AutoShape 4" descr="image002"/>
        <xdr:cNvSpPr>
          <a:spLocks noChangeAspect="1" noChangeArrowheads="1"/>
        </xdr:cNvSpPr>
      </xdr:nvSpPr>
      <xdr:spPr bwMode="auto">
        <a:xfrm>
          <a:off x="485775" y="71723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142875</xdr:colOff>
      <xdr:row>48</xdr:row>
      <xdr:rowOff>123825</xdr:rowOff>
    </xdr:to>
    <xdr:sp macro="" textlink="">
      <xdr:nvSpPr>
        <xdr:cNvPr id="986972" name="AutoShape 10" descr="image002"/>
        <xdr:cNvSpPr>
          <a:spLocks noChangeAspect="1" noChangeArrowheads="1"/>
        </xdr:cNvSpPr>
      </xdr:nvSpPr>
      <xdr:spPr bwMode="auto">
        <a:xfrm>
          <a:off x="485775" y="71723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6974" name="AutoShape 2"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6975" name="AutoShape 3"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6976" name="AutoShape 4"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6977" name="AutoShape 10"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6978" name="AutoShape 1"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6979" name="AutoShape 2"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6980" name="AutoShape 3"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6981" name="AutoShape 4"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6982" name="AutoShape 10"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6983" name="AutoShape 1"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6984" name="AutoShape 2"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6985" name="AutoShape 3"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6986" name="AutoShape 4"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6987" name="AutoShape 10"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6988" name="AutoShape 1"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6989" name="AutoShape 2"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6990" name="AutoShape 3"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6991" name="AutoShape 4"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6992" name="AutoShape 10"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6993" name="AutoShape 1"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6994" name="AutoShape 2"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6995" name="AutoShape 3"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6996" name="AutoShape 4"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6997" name="AutoShape 10"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6998" name="AutoShape 1"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6999" name="AutoShape 2"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7000" name="AutoShape 3"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7001" name="AutoShape 4"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7002" name="AutoShape 10"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7003" name="AutoShape 1"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7004" name="AutoShape 2"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7005" name="AutoShape 3"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7006" name="AutoShape 4"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7007" name="AutoShape 10"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7008" name="AutoShape 1"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7009" name="AutoShape 2"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7010" name="AutoShape 3"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7011" name="AutoShape 4"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7012" name="AutoShape 10"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7013" name="AutoShape 1"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7014" name="AutoShape 2"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7015" name="AutoShape 3"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7016" name="AutoShape 4"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7017" name="AutoShape 10"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7018" name="AutoShape 1"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7019" name="AutoShape 2"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7020" name="AutoShape 3"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7021" name="AutoShape 4"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7022" name="AutoShape 10"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59</xdr:row>
      <xdr:rowOff>0</xdr:rowOff>
    </xdr:from>
    <xdr:to>
      <xdr:col>1</xdr:col>
      <xdr:colOff>142875</xdr:colOff>
      <xdr:row>59</xdr:row>
      <xdr:rowOff>123825</xdr:rowOff>
    </xdr:to>
    <xdr:sp macro="" textlink="">
      <xdr:nvSpPr>
        <xdr:cNvPr id="987023" name="AutoShape 1" descr="image002"/>
        <xdr:cNvSpPr>
          <a:spLocks noChangeAspect="1" noChangeArrowheads="1"/>
        </xdr:cNvSpPr>
      </xdr:nvSpPr>
      <xdr:spPr bwMode="auto">
        <a:xfrm>
          <a:off x="485775" y="91059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59</xdr:row>
      <xdr:rowOff>0</xdr:rowOff>
    </xdr:from>
    <xdr:to>
      <xdr:col>1</xdr:col>
      <xdr:colOff>142875</xdr:colOff>
      <xdr:row>59</xdr:row>
      <xdr:rowOff>123825</xdr:rowOff>
    </xdr:to>
    <xdr:sp macro="" textlink="">
      <xdr:nvSpPr>
        <xdr:cNvPr id="987024" name="AutoShape 2" descr="image002"/>
        <xdr:cNvSpPr>
          <a:spLocks noChangeAspect="1" noChangeArrowheads="1"/>
        </xdr:cNvSpPr>
      </xdr:nvSpPr>
      <xdr:spPr bwMode="auto">
        <a:xfrm>
          <a:off x="485775" y="91059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59</xdr:row>
      <xdr:rowOff>0</xdr:rowOff>
    </xdr:from>
    <xdr:to>
      <xdr:col>1</xdr:col>
      <xdr:colOff>142875</xdr:colOff>
      <xdr:row>59</xdr:row>
      <xdr:rowOff>123825</xdr:rowOff>
    </xdr:to>
    <xdr:sp macro="" textlink="">
      <xdr:nvSpPr>
        <xdr:cNvPr id="987025" name="AutoShape 3" descr="image002"/>
        <xdr:cNvSpPr>
          <a:spLocks noChangeAspect="1" noChangeArrowheads="1"/>
        </xdr:cNvSpPr>
      </xdr:nvSpPr>
      <xdr:spPr bwMode="auto">
        <a:xfrm>
          <a:off x="485775" y="91059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59</xdr:row>
      <xdr:rowOff>0</xdr:rowOff>
    </xdr:from>
    <xdr:to>
      <xdr:col>1</xdr:col>
      <xdr:colOff>142875</xdr:colOff>
      <xdr:row>59</xdr:row>
      <xdr:rowOff>123825</xdr:rowOff>
    </xdr:to>
    <xdr:sp macro="" textlink="">
      <xdr:nvSpPr>
        <xdr:cNvPr id="987026" name="AutoShape 4" descr="image002"/>
        <xdr:cNvSpPr>
          <a:spLocks noChangeAspect="1" noChangeArrowheads="1"/>
        </xdr:cNvSpPr>
      </xdr:nvSpPr>
      <xdr:spPr bwMode="auto">
        <a:xfrm>
          <a:off x="485775" y="91059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59</xdr:row>
      <xdr:rowOff>0</xdr:rowOff>
    </xdr:from>
    <xdr:to>
      <xdr:col>1</xdr:col>
      <xdr:colOff>142875</xdr:colOff>
      <xdr:row>59</xdr:row>
      <xdr:rowOff>123825</xdr:rowOff>
    </xdr:to>
    <xdr:sp macro="" textlink="">
      <xdr:nvSpPr>
        <xdr:cNvPr id="987027" name="AutoShape 10" descr="image002"/>
        <xdr:cNvSpPr>
          <a:spLocks noChangeAspect="1" noChangeArrowheads="1"/>
        </xdr:cNvSpPr>
      </xdr:nvSpPr>
      <xdr:spPr bwMode="auto">
        <a:xfrm>
          <a:off x="485775" y="91059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7028" name="AutoShape 1"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7029" name="AutoShape 2"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7030" name="AutoShape 3"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7031" name="AutoShape 4"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7032" name="AutoShape 10"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033" name="AutoShape 1"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034" name="AutoShape 2"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035" name="AutoShape 3"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036" name="AutoShape 4"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037" name="AutoShape 10"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038" name="AutoShape 1"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039" name="AutoShape 2"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040" name="AutoShape 3"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041" name="AutoShape 4"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042" name="AutoShape 10"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043" name="AutoShape 1"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044" name="AutoShape 2"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045" name="AutoShape 3"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046" name="AutoShape 4"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047" name="AutoShape 10"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048" name="AutoShape 1"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049" name="AutoShape 2"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050" name="AutoShape 3"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051" name="AutoShape 4"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052" name="AutoShape 10"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053" name="AutoShape 1"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054" name="AutoShape 2"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055" name="AutoShape 3"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056" name="AutoShape 4"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057" name="AutoShape 10"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058" name="AutoShape 1"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059" name="AutoShape 2"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060" name="AutoShape 3"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061" name="AutoShape 4"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062" name="AutoShape 10"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063" name="AutoShape 1"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064" name="AutoShape 2"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065" name="AutoShape 3"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066" name="AutoShape 4"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067" name="AutoShape 10"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068" name="AutoShape 1"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069" name="AutoShape 2"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070" name="AutoShape 3"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071" name="AutoShape 4"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072" name="AutoShape 10"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073" name="AutoShape 1"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074" name="AutoShape 2"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075" name="AutoShape 3"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076" name="AutoShape 4"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077" name="AutoShape 10"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078" name="AutoShape 1"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079" name="AutoShape 2"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080" name="AutoShape 3"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081" name="AutoShape 4"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082" name="AutoShape 10"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65</xdr:row>
      <xdr:rowOff>0</xdr:rowOff>
    </xdr:from>
    <xdr:to>
      <xdr:col>1</xdr:col>
      <xdr:colOff>142875</xdr:colOff>
      <xdr:row>65</xdr:row>
      <xdr:rowOff>123825</xdr:rowOff>
    </xdr:to>
    <xdr:sp macro="" textlink="">
      <xdr:nvSpPr>
        <xdr:cNvPr id="987083" name="AutoShape 1" descr="image002"/>
        <xdr:cNvSpPr>
          <a:spLocks noChangeAspect="1" noChangeArrowheads="1"/>
        </xdr:cNvSpPr>
      </xdr:nvSpPr>
      <xdr:spPr bwMode="auto">
        <a:xfrm>
          <a:off x="485775" y="102393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65</xdr:row>
      <xdr:rowOff>0</xdr:rowOff>
    </xdr:from>
    <xdr:to>
      <xdr:col>1</xdr:col>
      <xdr:colOff>142875</xdr:colOff>
      <xdr:row>65</xdr:row>
      <xdr:rowOff>123825</xdr:rowOff>
    </xdr:to>
    <xdr:sp macro="" textlink="">
      <xdr:nvSpPr>
        <xdr:cNvPr id="987084" name="AutoShape 2" descr="image002"/>
        <xdr:cNvSpPr>
          <a:spLocks noChangeAspect="1" noChangeArrowheads="1"/>
        </xdr:cNvSpPr>
      </xdr:nvSpPr>
      <xdr:spPr bwMode="auto">
        <a:xfrm>
          <a:off x="485775" y="102393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65</xdr:row>
      <xdr:rowOff>0</xdr:rowOff>
    </xdr:from>
    <xdr:to>
      <xdr:col>1</xdr:col>
      <xdr:colOff>142875</xdr:colOff>
      <xdr:row>65</xdr:row>
      <xdr:rowOff>123825</xdr:rowOff>
    </xdr:to>
    <xdr:sp macro="" textlink="">
      <xdr:nvSpPr>
        <xdr:cNvPr id="987085" name="AutoShape 3" descr="image002"/>
        <xdr:cNvSpPr>
          <a:spLocks noChangeAspect="1" noChangeArrowheads="1"/>
        </xdr:cNvSpPr>
      </xdr:nvSpPr>
      <xdr:spPr bwMode="auto">
        <a:xfrm>
          <a:off x="485775" y="102393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65</xdr:row>
      <xdr:rowOff>0</xdr:rowOff>
    </xdr:from>
    <xdr:to>
      <xdr:col>1</xdr:col>
      <xdr:colOff>142875</xdr:colOff>
      <xdr:row>65</xdr:row>
      <xdr:rowOff>123825</xdr:rowOff>
    </xdr:to>
    <xdr:sp macro="" textlink="">
      <xdr:nvSpPr>
        <xdr:cNvPr id="987086" name="AutoShape 4" descr="image002"/>
        <xdr:cNvSpPr>
          <a:spLocks noChangeAspect="1" noChangeArrowheads="1"/>
        </xdr:cNvSpPr>
      </xdr:nvSpPr>
      <xdr:spPr bwMode="auto">
        <a:xfrm>
          <a:off x="485775" y="102393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65</xdr:row>
      <xdr:rowOff>0</xdr:rowOff>
    </xdr:from>
    <xdr:to>
      <xdr:col>1</xdr:col>
      <xdr:colOff>142875</xdr:colOff>
      <xdr:row>65</xdr:row>
      <xdr:rowOff>123825</xdr:rowOff>
    </xdr:to>
    <xdr:sp macro="" textlink="">
      <xdr:nvSpPr>
        <xdr:cNvPr id="987087" name="AutoShape 10" descr="image002"/>
        <xdr:cNvSpPr>
          <a:spLocks noChangeAspect="1" noChangeArrowheads="1"/>
        </xdr:cNvSpPr>
      </xdr:nvSpPr>
      <xdr:spPr bwMode="auto">
        <a:xfrm>
          <a:off x="485775" y="102393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088" name="AutoShape 1"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089" name="AutoShape 2"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090" name="AutoShape 3"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091" name="AutoShape 4"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092" name="AutoShape 10"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89</xdr:row>
      <xdr:rowOff>0</xdr:rowOff>
    </xdr:from>
    <xdr:to>
      <xdr:col>1</xdr:col>
      <xdr:colOff>142875</xdr:colOff>
      <xdr:row>89</xdr:row>
      <xdr:rowOff>123825</xdr:rowOff>
    </xdr:to>
    <xdr:sp macro="" textlink="">
      <xdr:nvSpPr>
        <xdr:cNvPr id="987093" name="AutoShape 1" descr="image002"/>
        <xdr:cNvSpPr>
          <a:spLocks noChangeAspect="1" noChangeArrowheads="1"/>
        </xdr:cNvSpPr>
      </xdr:nvSpPr>
      <xdr:spPr bwMode="auto">
        <a:xfrm>
          <a:off x="485775" y="140684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89</xdr:row>
      <xdr:rowOff>0</xdr:rowOff>
    </xdr:from>
    <xdr:to>
      <xdr:col>1</xdr:col>
      <xdr:colOff>142875</xdr:colOff>
      <xdr:row>89</xdr:row>
      <xdr:rowOff>123825</xdr:rowOff>
    </xdr:to>
    <xdr:sp macro="" textlink="">
      <xdr:nvSpPr>
        <xdr:cNvPr id="987094" name="AutoShape 2" descr="image002"/>
        <xdr:cNvSpPr>
          <a:spLocks noChangeAspect="1" noChangeArrowheads="1"/>
        </xdr:cNvSpPr>
      </xdr:nvSpPr>
      <xdr:spPr bwMode="auto">
        <a:xfrm>
          <a:off x="485775" y="140684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89</xdr:row>
      <xdr:rowOff>0</xdr:rowOff>
    </xdr:from>
    <xdr:to>
      <xdr:col>1</xdr:col>
      <xdr:colOff>142875</xdr:colOff>
      <xdr:row>89</xdr:row>
      <xdr:rowOff>123825</xdr:rowOff>
    </xdr:to>
    <xdr:sp macro="" textlink="">
      <xdr:nvSpPr>
        <xdr:cNvPr id="987095" name="AutoShape 3" descr="image002"/>
        <xdr:cNvSpPr>
          <a:spLocks noChangeAspect="1" noChangeArrowheads="1"/>
        </xdr:cNvSpPr>
      </xdr:nvSpPr>
      <xdr:spPr bwMode="auto">
        <a:xfrm>
          <a:off x="485775" y="140684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89</xdr:row>
      <xdr:rowOff>0</xdr:rowOff>
    </xdr:from>
    <xdr:to>
      <xdr:col>1</xdr:col>
      <xdr:colOff>142875</xdr:colOff>
      <xdr:row>89</xdr:row>
      <xdr:rowOff>123825</xdr:rowOff>
    </xdr:to>
    <xdr:sp macro="" textlink="">
      <xdr:nvSpPr>
        <xdr:cNvPr id="987096" name="AutoShape 4" descr="image002"/>
        <xdr:cNvSpPr>
          <a:spLocks noChangeAspect="1" noChangeArrowheads="1"/>
        </xdr:cNvSpPr>
      </xdr:nvSpPr>
      <xdr:spPr bwMode="auto">
        <a:xfrm>
          <a:off x="485775" y="140684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89</xdr:row>
      <xdr:rowOff>0</xdr:rowOff>
    </xdr:from>
    <xdr:to>
      <xdr:col>1</xdr:col>
      <xdr:colOff>142875</xdr:colOff>
      <xdr:row>89</xdr:row>
      <xdr:rowOff>123825</xdr:rowOff>
    </xdr:to>
    <xdr:sp macro="" textlink="">
      <xdr:nvSpPr>
        <xdr:cNvPr id="987097" name="AutoShape 10" descr="image002"/>
        <xdr:cNvSpPr>
          <a:spLocks noChangeAspect="1" noChangeArrowheads="1"/>
        </xdr:cNvSpPr>
      </xdr:nvSpPr>
      <xdr:spPr bwMode="auto">
        <a:xfrm>
          <a:off x="485775" y="140684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89</xdr:row>
      <xdr:rowOff>0</xdr:rowOff>
    </xdr:from>
    <xdr:to>
      <xdr:col>1</xdr:col>
      <xdr:colOff>142875</xdr:colOff>
      <xdr:row>89</xdr:row>
      <xdr:rowOff>123825</xdr:rowOff>
    </xdr:to>
    <xdr:sp macro="" textlink="">
      <xdr:nvSpPr>
        <xdr:cNvPr id="987098" name="AutoShape 1" descr="image002"/>
        <xdr:cNvSpPr>
          <a:spLocks noChangeAspect="1" noChangeArrowheads="1"/>
        </xdr:cNvSpPr>
      </xdr:nvSpPr>
      <xdr:spPr bwMode="auto">
        <a:xfrm>
          <a:off x="485775" y="140684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89</xdr:row>
      <xdr:rowOff>0</xdr:rowOff>
    </xdr:from>
    <xdr:to>
      <xdr:col>1</xdr:col>
      <xdr:colOff>142875</xdr:colOff>
      <xdr:row>89</xdr:row>
      <xdr:rowOff>123825</xdr:rowOff>
    </xdr:to>
    <xdr:sp macro="" textlink="">
      <xdr:nvSpPr>
        <xdr:cNvPr id="987099" name="AutoShape 2" descr="image002"/>
        <xdr:cNvSpPr>
          <a:spLocks noChangeAspect="1" noChangeArrowheads="1"/>
        </xdr:cNvSpPr>
      </xdr:nvSpPr>
      <xdr:spPr bwMode="auto">
        <a:xfrm>
          <a:off x="485775" y="140684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89</xdr:row>
      <xdr:rowOff>0</xdr:rowOff>
    </xdr:from>
    <xdr:to>
      <xdr:col>1</xdr:col>
      <xdr:colOff>142875</xdr:colOff>
      <xdr:row>89</xdr:row>
      <xdr:rowOff>123825</xdr:rowOff>
    </xdr:to>
    <xdr:sp macro="" textlink="">
      <xdr:nvSpPr>
        <xdr:cNvPr id="987100" name="AutoShape 3" descr="image002"/>
        <xdr:cNvSpPr>
          <a:spLocks noChangeAspect="1" noChangeArrowheads="1"/>
        </xdr:cNvSpPr>
      </xdr:nvSpPr>
      <xdr:spPr bwMode="auto">
        <a:xfrm>
          <a:off x="485775" y="140684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89</xdr:row>
      <xdr:rowOff>0</xdr:rowOff>
    </xdr:from>
    <xdr:to>
      <xdr:col>1</xdr:col>
      <xdr:colOff>142875</xdr:colOff>
      <xdr:row>89</xdr:row>
      <xdr:rowOff>123825</xdr:rowOff>
    </xdr:to>
    <xdr:sp macro="" textlink="">
      <xdr:nvSpPr>
        <xdr:cNvPr id="987101" name="AutoShape 4" descr="image002"/>
        <xdr:cNvSpPr>
          <a:spLocks noChangeAspect="1" noChangeArrowheads="1"/>
        </xdr:cNvSpPr>
      </xdr:nvSpPr>
      <xdr:spPr bwMode="auto">
        <a:xfrm>
          <a:off x="485775" y="140684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89</xdr:row>
      <xdr:rowOff>0</xdr:rowOff>
    </xdr:from>
    <xdr:to>
      <xdr:col>1</xdr:col>
      <xdr:colOff>142875</xdr:colOff>
      <xdr:row>89</xdr:row>
      <xdr:rowOff>123825</xdr:rowOff>
    </xdr:to>
    <xdr:sp macro="" textlink="">
      <xdr:nvSpPr>
        <xdr:cNvPr id="987102" name="AutoShape 10" descr="image002"/>
        <xdr:cNvSpPr>
          <a:spLocks noChangeAspect="1" noChangeArrowheads="1"/>
        </xdr:cNvSpPr>
      </xdr:nvSpPr>
      <xdr:spPr bwMode="auto">
        <a:xfrm>
          <a:off x="485775" y="140684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89</xdr:row>
      <xdr:rowOff>0</xdr:rowOff>
    </xdr:from>
    <xdr:to>
      <xdr:col>1</xdr:col>
      <xdr:colOff>142875</xdr:colOff>
      <xdr:row>89</xdr:row>
      <xdr:rowOff>123825</xdr:rowOff>
    </xdr:to>
    <xdr:sp macro="" textlink="">
      <xdr:nvSpPr>
        <xdr:cNvPr id="987103" name="AutoShape 1" descr="image002"/>
        <xdr:cNvSpPr>
          <a:spLocks noChangeAspect="1" noChangeArrowheads="1"/>
        </xdr:cNvSpPr>
      </xdr:nvSpPr>
      <xdr:spPr bwMode="auto">
        <a:xfrm>
          <a:off x="485775" y="140684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89</xdr:row>
      <xdr:rowOff>0</xdr:rowOff>
    </xdr:from>
    <xdr:to>
      <xdr:col>1</xdr:col>
      <xdr:colOff>142875</xdr:colOff>
      <xdr:row>89</xdr:row>
      <xdr:rowOff>123825</xdr:rowOff>
    </xdr:to>
    <xdr:sp macro="" textlink="">
      <xdr:nvSpPr>
        <xdr:cNvPr id="987104" name="AutoShape 2" descr="image002"/>
        <xdr:cNvSpPr>
          <a:spLocks noChangeAspect="1" noChangeArrowheads="1"/>
        </xdr:cNvSpPr>
      </xdr:nvSpPr>
      <xdr:spPr bwMode="auto">
        <a:xfrm>
          <a:off x="485775" y="140684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89</xdr:row>
      <xdr:rowOff>0</xdr:rowOff>
    </xdr:from>
    <xdr:to>
      <xdr:col>1</xdr:col>
      <xdr:colOff>142875</xdr:colOff>
      <xdr:row>89</xdr:row>
      <xdr:rowOff>123825</xdr:rowOff>
    </xdr:to>
    <xdr:sp macro="" textlink="">
      <xdr:nvSpPr>
        <xdr:cNvPr id="987105" name="AutoShape 3" descr="image002"/>
        <xdr:cNvSpPr>
          <a:spLocks noChangeAspect="1" noChangeArrowheads="1"/>
        </xdr:cNvSpPr>
      </xdr:nvSpPr>
      <xdr:spPr bwMode="auto">
        <a:xfrm>
          <a:off x="485775" y="140684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89</xdr:row>
      <xdr:rowOff>0</xdr:rowOff>
    </xdr:from>
    <xdr:to>
      <xdr:col>1</xdr:col>
      <xdr:colOff>142875</xdr:colOff>
      <xdr:row>89</xdr:row>
      <xdr:rowOff>123825</xdr:rowOff>
    </xdr:to>
    <xdr:sp macro="" textlink="">
      <xdr:nvSpPr>
        <xdr:cNvPr id="987106" name="AutoShape 4" descr="image002"/>
        <xdr:cNvSpPr>
          <a:spLocks noChangeAspect="1" noChangeArrowheads="1"/>
        </xdr:cNvSpPr>
      </xdr:nvSpPr>
      <xdr:spPr bwMode="auto">
        <a:xfrm>
          <a:off x="485775" y="140684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89</xdr:row>
      <xdr:rowOff>0</xdr:rowOff>
    </xdr:from>
    <xdr:to>
      <xdr:col>1</xdr:col>
      <xdr:colOff>142875</xdr:colOff>
      <xdr:row>89</xdr:row>
      <xdr:rowOff>123825</xdr:rowOff>
    </xdr:to>
    <xdr:sp macro="" textlink="">
      <xdr:nvSpPr>
        <xdr:cNvPr id="987107" name="AutoShape 10" descr="image002"/>
        <xdr:cNvSpPr>
          <a:spLocks noChangeAspect="1" noChangeArrowheads="1"/>
        </xdr:cNvSpPr>
      </xdr:nvSpPr>
      <xdr:spPr bwMode="auto">
        <a:xfrm>
          <a:off x="485775" y="140684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89</xdr:row>
      <xdr:rowOff>0</xdr:rowOff>
    </xdr:from>
    <xdr:to>
      <xdr:col>1</xdr:col>
      <xdr:colOff>142875</xdr:colOff>
      <xdr:row>89</xdr:row>
      <xdr:rowOff>123825</xdr:rowOff>
    </xdr:to>
    <xdr:sp macro="" textlink="">
      <xdr:nvSpPr>
        <xdr:cNvPr id="987108" name="AutoShape 1" descr="image002"/>
        <xdr:cNvSpPr>
          <a:spLocks noChangeAspect="1" noChangeArrowheads="1"/>
        </xdr:cNvSpPr>
      </xdr:nvSpPr>
      <xdr:spPr bwMode="auto">
        <a:xfrm>
          <a:off x="485775" y="140684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89</xdr:row>
      <xdr:rowOff>0</xdr:rowOff>
    </xdr:from>
    <xdr:to>
      <xdr:col>1</xdr:col>
      <xdr:colOff>142875</xdr:colOff>
      <xdr:row>89</xdr:row>
      <xdr:rowOff>123825</xdr:rowOff>
    </xdr:to>
    <xdr:sp macro="" textlink="">
      <xdr:nvSpPr>
        <xdr:cNvPr id="987109" name="AutoShape 2" descr="image002"/>
        <xdr:cNvSpPr>
          <a:spLocks noChangeAspect="1" noChangeArrowheads="1"/>
        </xdr:cNvSpPr>
      </xdr:nvSpPr>
      <xdr:spPr bwMode="auto">
        <a:xfrm>
          <a:off x="485775" y="140684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89</xdr:row>
      <xdr:rowOff>0</xdr:rowOff>
    </xdr:from>
    <xdr:to>
      <xdr:col>1</xdr:col>
      <xdr:colOff>142875</xdr:colOff>
      <xdr:row>89</xdr:row>
      <xdr:rowOff>123825</xdr:rowOff>
    </xdr:to>
    <xdr:sp macro="" textlink="">
      <xdr:nvSpPr>
        <xdr:cNvPr id="987110" name="AutoShape 3" descr="image002"/>
        <xdr:cNvSpPr>
          <a:spLocks noChangeAspect="1" noChangeArrowheads="1"/>
        </xdr:cNvSpPr>
      </xdr:nvSpPr>
      <xdr:spPr bwMode="auto">
        <a:xfrm>
          <a:off x="485775" y="140684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89</xdr:row>
      <xdr:rowOff>0</xdr:rowOff>
    </xdr:from>
    <xdr:to>
      <xdr:col>1</xdr:col>
      <xdr:colOff>142875</xdr:colOff>
      <xdr:row>89</xdr:row>
      <xdr:rowOff>123825</xdr:rowOff>
    </xdr:to>
    <xdr:sp macro="" textlink="">
      <xdr:nvSpPr>
        <xdr:cNvPr id="987111" name="AutoShape 4" descr="image002"/>
        <xdr:cNvSpPr>
          <a:spLocks noChangeAspect="1" noChangeArrowheads="1"/>
        </xdr:cNvSpPr>
      </xdr:nvSpPr>
      <xdr:spPr bwMode="auto">
        <a:xfrm>
          <a:off x="485775" y="140684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89</xdr:row>
      <xdr:rowOff>0</xdr:rowOff>
    </xdr:from>
    <xdr:to>
      <xdr:col>1</xdr:col>
      <xdr:colOff>142875</xdr:colOff>
      <xdr:row>89</xdr:row>
      <xdr:rowOff>123825</xdr:rowOff>
    </xdr:to>
    <xdr:sp macro="" textlink="">
      <xdr:nvSpPr>
        <xdr:cNvPr id="987112" name="AutoShape 10" descr="image002"/>
        <xdr:cNvSpPr>
          <a:spLocks noChangeAspect="1" noChangeArrowheads="1"/>
        </xdr:cNvSpPr>
      </xdr:nvSpPr>
      <xdr:spPr bwMode="auto">
        <a:xfrm>
          <a:off x="485775" y="140684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81</xdr:row>
      <xdr:rowOff>0</xdr:rowOff>
    </xdr:from>
    <xdr:to>
      <xdr:col>1</xdr:col>
      <xdr:colOff>142875</xdr:colOff>
      <xdr:row>81</xdr:row>
      <xdr:rowOff>123825</xdr:rowOff>
    </xdr:to>
    <xdr:sp macro="" textlink="">
      <xdr:nvSpPr>
        <xdr:cNvPr id="987113" name="AutoShape 1" descr="image002"/>
        <xdr:cNvSpPr>
          <a:spLocks noChangeAspect="1" noChangeArrowheads="1"/>
        </xdr:cNvSpPr>
      </xdr:nvSpPr>
      <xdr:spPr bwMode="auto">
        <a:xfrm>
          <a:off x="485775" y="12211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81</xdr:row>
      <xdr:rowOff>0</xdr:rowOff>
    </xdr:from>
    <xdr:to>
      <xdr:col>1</xdr:col>
      <xdr:colOff>142875</xdr:colOff>
      <xdr:row>81</xdr:row>
      <xdr:rowOff>123825</xdr:rowOff>
    </xdr:to>
    <xdr:sp macro="" textlink="">
      <xdr:nvSpPr>
        <xdr:cNvPr id="987114" name="AutoShape 2" descr="image002"/>
        <xdr:cNvSpPr>
          <a:spLocks noChangeAspect="1" noChangeArrowheads="1"/>
        </xdr:cNvSpPr>
      </xdr:nvSpPr>
      <xdr:spPr bwMode="auto">
        <a:xfrm>
          <a:off x="485775" y="12211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81</xdr:row>
      <xdr:rowOff>0</xdr:rowOff>
    </xdr:from>
    <xdr:to>
      <xdr:col>1</xdr:col>
      <xdr:colOff>142875</xdr:colOff>
      <xdr:row>81</xdr:row>
      <xdr:rowOff>123825</xdr:rowOff>
    </xdr:to>
    <xdr:sp macro="" textlink="">
      <xdr:nvSpPr>
        <xdr:cNvPr id="987115" name="AutoShape 3" descr="image002"/>
        <xdr:cNvSpPr>
          <a:spLocks noChangeAspect="1" noChangeArrowheads="1"/>
        </xdr:cNvSpPr>
      </xdr:nvSpPr>
      <xdr:spPr bwMode="auto">
        <a:xfrm>
          <a:off x="485775" y="12211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81</xdr:row>
      <xdr:rowOff>0</xdr:rowOff>
    </xdr:from>
    <xdr:to>
      <xdr:col>1</xdr:col>
      <xdr:colOff>142875</xdr:colOff>
      <xdr:row>81</xdr:row>
      <xdr:rowOff>123825</xdr:rowOff>
    </xdr:to>
    <xdr:sp macro="" textlink="">
      <xdr:nvSpPr>
        <xdr:cNvPr id="987116" name="AutoShape 4" descr="image002"/>
        <xdr:cNvSpPr>
          <a:spLocks noChangeAspect="1" noChangeArrowheads="1"/>
        </xdr:cNvSpPr>
      </xdr:nvSpPr>
      <xdr:spPr bwMode="auto">
        <a:xfrm>
          <a:off x="485775" y="12211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81</xdr:row>
      <xdr:rowOff>0</xdr:rowOff>
    </xdr:from>
    <xdr:to>
      <xdr:col>1</xdr:col>
      <xdr:colOff>142875</xdr:colOff>
      <xdr:row>81</xdr:row>
      <xdr:rowOff>123825</xdr:rowOff>
    </xdr:to>
    <xdr:sp macro="" textlink="">
      <xdr:nvSpPr>
        <xdr:cNvPr id="987117" name="AutoShape 10" descr="image002"/>
        <xdr:cNvSpPr>
          <a:spLocks noChangeAspect="1" noChangeArrowheads="1"/>
        </xdr:cNvSpPr>
      </xdr:nvSpPr>
      <xdr:spPr bwMode="auto">
        <a:xfrm>
          <a:off x="485775" y="12211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81</xdr:row>
      <xdr:rowOff>0</xdr:rowOff>
    </xdr:from>
    <xdr:to>
      <xdr:col>1</xdr:col>
      <xdr:colOff>142875</xdr:colOff>
      <xdr:row>81</xdr:row>
      <xdr:rowOff>123825</xdr:rowOff>
    </xdr:to>
    <xdr:sp macro="" textlink="">
      <xdr:nvSpPr>
        <xdr:cNvPr id="987118" name="AutoShape 1" descr="image002"/>
        <xdr:cNvSpPr>
          <a:spLocks noChangeAspect="1" noChangeArrowheads="1"/>
        </xdr:cNvSpPr>
      </xdr:nvSpPr>
      <xdr:spPr bwMode="auto">
        <a:xfrm>
          <a:off x="485775" y="12211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81</xdr:row>
      <xdr:rowOff>0</xdr:rowOff>
    </xdr:from>
    <xdr:to>
      <xdr:col>1</xdr:col>
      <xdr:colOff>142875</xdr:colOff>
      <xdr:row>81</xdr:row>
      <xdr:rowOff>123825</xdr:rowOff>
    </xdr:to>
    <xdr:sp macro="" textlink="">
      <xdr:nvSpPr>
        <xdr:cNvPr id="987119" name="AutoShape 2" descr="image002"/>
        <xdr:cNvSpPr>
          <a:spLocks noChangeAspect="1" noChangeArrowheads="1"/>
        </xdr:cNvSpPr>
      </xdr:nvSpPr>
      <xdr:spPr bwMode="auto">
        <a:xfrm>
          <a:off x="485775" y="12211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81</xdr:row>
      <xdr:rowOff>0</xdr:rowOff>
    </xdr:from>
    <xdr:to>
      <xdr:col>1</xdr:col>
      <xdr:colOff>142875</xdr:colOff>
      <xdr:row>81</xdr:row>
      <xdr:rowOff>123825</xdr:rowOff>
    </xdr:to>
    <xdr:sp macro="" textlink="">
      <xdr:nvSpPr>
        <xdr:cNvPr id="987120" name="AutoShape 3" descr="image002"/>
        <xdr:cNvSpPr>
          <a:spLocks noChangeAspect="1" noChangeArrowheads="1"/>
        </xdr:cNvSpPr>
      </xdr:nvSpPr>
      <xdr:spPr bwMode="auto">
        <a:xfrm>
          <a:off x="485775" y="12211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81</xdr:row>
      <xdr:rowOff>0</xdr:rowOff>
    </xdr:from>
    <xdr:to>
      <xdr:col>1</xdr:col>
      <xdr:colOff>142875</xdr:colOff>
      <xdr:row>81</xdr:row>
      <xdr:rowOff>123825</xdr:rowOff>
    </xdr:to>
    <xdr:sp macro="" textlink="">
      <xdr:nvSpPr>
        <xdr:cNvPr id="987121" name="AutoShape 4" descr="image002"/>
        <xdr:cNvSpPr>
          <a:spLocks noChangeAspect="1" noChangeArrowheads="1"/>
        </xdr:cNvSpPr>
      </xdr:nvSpPr>
      <xdr:spPr bwMode="auto">
        <a:xfrm>
          <a:off x="485775" y="12211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81</xdr:row>
      <xdr:rowOff>0</xdr:rowOff>
    </xdr:from>
    <xdr:to>
      <xdr:col>1</xdr:col>
      <xdr:colOff>142875</xdr:colOff>
      <xdr:row>81</xdr:row>
      <xdr:rowOff>123825</xdr:rowOff>
    </xdr:to>
    <xdr:sp macro="" textlink="">
      <xdr:nvSpPr>
        <xdr:cNvPr id="987122" name="AutoShape 10" descr="image002"/>
        <xdr:cNvSpPr>
          <a:spLocks noChangeAspect="1" noChangeArrowheads="1"/>
        </xdr:cNvSpPr>
      </xdr:nvSpPr>
      <xdr:spPr bwMode="auto">
        <a:xfrm>
          <a:off x="485775" y="12211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81</xdr:row>
      <xdr:rowOff>0</xdr:rowOff>
    </xdr:from>
    <xdr:to>
      <xdr:col>1</xdr:col>
      <xdr:colOff>142875</xdr:colOff>
      <xdr:row>81</xdr:row>
      <xdr:rowOff>123825</xdr:rowOff>
    </xdr:to>
    <xdr:sp macro="" textlink="">
      <xdr:nvSpPr>
        <xdr:cNvPr id="987123" name="AutoShape 1" descr="image002"/>
        <xdr:cNvSpPr>
          <a:spLocks noChangeAspect="1" noChangeArrowheads="1"/>
        </xdr:cNvSpPr>
      </xdr:nvSpPr>
      <xdr:spPr bwMode="auto">
        <a:xfrm>
          <a:off x="485775" y="12211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81</xdr:row>
      <xdr:rowOff>0</xdr:rowOff>
    </xdr:from>
    <xdr:to>
      <xdr:col>1</xdr:col>
      <xdr:colOff>142875</xdr:colOff>
      <xdr:row>81</xdr:row>
      <xdr:rowOff>123825</xdr:rowOff>
    </xdr:to>
    <xdr:sp macro="" textlink="">
      <xdr:nvSpPr>
        <xdr:cNvPr id="987124" name="AutoShape 2" descr="image002"/>
        <xdr:cNvSpPr>
          <a:spLocks noChangeAspect="1" noChangeArrowheads="1"/>
        </xdr:cNvSpPr>
      </xdr:nvSpPr>
      <xdr:spPr bwMode="auto">
        <a:xfrm>
          <a:off x="485775" y="12211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81</xdr:row>
      <xdr:rowOff>0</xdr:rowOff>
    </xdr:from>
    <xdr:to>
      <xdr:col>1</xdr:col>
      <xdr:colOff>142875</xdr:colOff>
      <xdr:row>81</xdr:row>
      <xdr:rowOff>123825</xdr:rowOff>
    </xdr:to>
    <xdr:sp macro="" textlink="">
      <xdr:nvSpPr>
        <xdr:cNvPr id="987125" name="AutoShape 3" descr="image002"/>
        <xdr:cNvSpPr>
          <a:spLocks noChangeAspect="1" noChangeArrowheads="1"/>
        </xdr:cNvSpPr>
      </xdr:nvSpPr>
      <xdr:spPr bwMode="auto">
        <a:xfrm>
          <a:off x="485775" y="12211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81</xdr:row>
      <xdr:rowOff>0</xdr:rowOff>
    </xdr:from>
    <xdr:to>
      <xdr:col>1</xdr:col>
      <xdr:colOff>142875</xdr:colOff>
      <xdr:row>81</xdr:row>
      <xdr:rowOff>123825</xdr:rowOff>
    </xdr:to>
    <xdr:sp macro="" textlink="">
      <xdr:nvSpPr>
        <xdr:cNvPr id="987126" name="AutoShape 4" descr="image002"/>
        <xdr:cNvSpPr>
          <a:spLocks noChangeAspect="1" noChangeArrowheads="1"/>
        </xdr:cNvSpPr>
      </xdr:nvSpPr>
      <xdr:spPr bwMode="auto">
        <a:xfrm>
          <a:off x="485775" y="12211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81</xdr:row>
      <xdr:rowOff>0</xdr:rowOff>
    </xdr:from>
    <xdr:to>
      <xdr:col>1</xdr:col>
      <xdr:colOff>142875</xdr:colOff>
      <xdr:row>81</xdr:row>
      <xdr:rowOff>123825</xdr:rowOff>
    </xdr:to>
    <xdr:sp macro="" textlink="">
      <xdr:nvSpPr>
        <xdr:cNvPr id="987127" name="AutoShape 10" descr="image002"/>
        <xdr:cNvSpPr>
          <a:spLocks noChangeAspect="1" noChangeArrowheads="1"/>
        </xdr:cNvSpPr>
      </xdr:nvSpPr>
      <xdr:spPr bwMode="auto">
        <a:xfrm>
          <a:off x="485775" y="12211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89</xdr:row>
      <xdr:rowOff>0</xdr:rowOff>
    </xdr:from>
    <xdr:to>
      <xdr:col>1</xdr:col>
      <xdr:colOff>142875</xdr:colOff>
      <xdr:row>89</xdr:row>
      <xdr:rowOff>123825</xdr:rowOff>
    </xdr:to>
    <xdr:sp macro="" textlink="">
      <xdr:nvSpPr>
        <xdr:cNvPr id="987128" name="AutoShape 1" descr="image002"/>
        <xdr:cNvSpPr>
          <a:spLocks noChangeAspect="1" noChangeArrowheads="1"/>
        </xdr:cNvSpPr>
      </xdr:nvSpPr>
      <xdr:spPr bwMode="auto">
        <a:xfrm>
          <a:off x="485775" y="140684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89</xdr:row>
      <xdr:rowOff>0</xdr:rowOff>
    </xdr:from>
    <xdr:to>
      <xdr:col>1</xdr:col>
      <xdr:colOff>142875</xdr:colOff>
      <xdr:row>89</xdr:row>
      <xdr:rowOff>123825</xdr:rowOff>
    </xdr:to>
    <xdr:sp macro="" textlink="">
      <xdr:nvSpPr>
        <xdr:cNvPr id="987129" name="AutoShape 2" descr="image002"/>
        <xdr:cNvSpPr>
          <a:spLocks noChangeAspect="1" noChangeArrowheads="1"/>
        </xdr:cNvSpPr>
      </xdr:nvSpPr>
      <xdr:spPr bwMode="auto">
        <a:xfrm>
          <a:off x="485775" y="140684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89</xdr:row>
      <xdr:rowOff>0</xdr:rowOff>
    </xdr:from>
    <xdr:to>
      <xdr:col>1</xdr:col>
      <xdr:colOff>142875</xdr:colOff>
      <xdr:row>89</xdr:row>
      <xdr:rowOff>123825</xdr:rowOff>
    </xdr:to>
    <xdr:sp macro="" textlink="">
      <xdr:nvSpPr>
        <xdr:cNvPr id="987130" name="AutoShape 3" descr="image002"/>
        <xdr:cNvSpPr>
          <a:spLocks noChangeAspect="1" noChangeArrowheads="1"/>
        </xdr:cNvSpPr>
      </xdr:nvSpPr>
      <xdr:spPr bwMode="auto">
        <a:xfrm>
          <a:off x="485775" y="140684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89</xdr:row>
      <xdr:rowOff>0</xdr:rowOff>
    </xdr:from>
    <xdr:to>
      <xdr:col>1</xdr:col>
      <xdr:colOff>142875</xdr:colOff>
      <xdr:row>89</xdr:row>
      <xdr:rowOff>123825</xdr:rowOff>
    </xdr:to>
    <xdr:sp macro="" textlink="">
      <xdr:nvSpPr>
        <xdr:cNvPr id="987131" name="AutoShape 4" descr="image002"/>
        <xdr:cNvSpPr>
          <a:spLocks noChangeAspect="1" noChangeArrowheads="1"/>
        </xdr:cNvSpPr>
      </xdr:nvSpPr>
      <xdr:spPr bwMode="auto">
        <a:xfrm>
          <a:off x="485775" y="140684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89</xdr:row>
      <xdr:rowOff>0</xdr:rowOff>
    </xdr:from>
    <xdr:to>
      <xdr:col>1</xdr:col>
      <xdr:colOff>142875</xdr:colOff>
      <xdr:row>89</xdr:row>
      <xdr:rowOff>123825</xdr:rowOff>
    </xdr:to>
    <xdr:sp macro="" textlink="">
      <xdr:nvSpPr>
        <xdr:cNvPr id="987132" name="AutoShape 10" descr="image002"/>
        <xdr:cNvSpPr>
          <a:spLocks noChangeAspect="1" noChangeArrowheads="1"/>
        </xdr:cNvSpPr>
      </xdr:nvSpPr>
      <xdr:spPr bwMode="auto">
        <a:xfrm>
          <a:off x="485775" y="140684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89</xdr:row>
      <xdr:rowOff>0</xdr:rowOff>
    </xdr:from>
    <xdr:to>
      <xdr:col>1</xdr:col>
      <xdr:colOff>142875</xdr:colOff>
      <xdr:row>89</xdr:row>
      <xdr:rowOff>123825</xdr:rowOff>
    </xdr:to>
    <xdr:sp macro="" textlink="">
      <xdr:nvSpPr>
        <xdr:cNvPr id="987133" name="AutoShape 1" descr="image002"/>
        <xdr:cNvSpPr>
          <a:spLocks noChangeAspect="1" noChangeArrowheads="1"/>
        </xdr:cNvSpPr>
      </xdr:nvSpPr>
      <xdr:spPr bwMode="auto">
        <a:xfrm>
          <a:off x="485775" y="140684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89</xdr:row>
      <xdr:rowOff>0</xdr:rowOff>
    </xdr:from>
    <xdr:to>
      <xdr:col>1</xdr:col>
      <xdr:colOff>142875</xdr:colOff>
      <xdr:row>89</xdr:row>
      <xdr:rowOff>123825</xdr:rowOff>
    </xdr:to>
    <xdr:sp macro="" textlink="">
      <xdr:nvSpPr>
        <xdr:cNvPr id="987134" name="AutoShape 2" descr="image002"/>
        <xdr:cNvSpPr>
          <a:spLocks noChangeAspect="1" noChangeArrowheads="1"/>
        </xdr:cNvSpPr>
      </xdr:nvSpPr>
      <xdr:spPr bwMode="auto">
        <a:xfrm>
          <a:off x="485775" y="140684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89</xdr:row>
      <xdr:rowOff>0</xdr:rowOff>
    </xdr:from>
    <xdr:to>
      <xdr:col>1</xdr:col>
      <xdr:colOff>142875</xdr:colOff>
      <xdr:row>89</xdr:row>
      <xdr:rowOff>123825</xdr:rowOff>
    </xdr:to>
    <xdr:sp macro="" textlink="">
      <xdr:nvSpPr>
        <xdr:cNvPr id="987135" name="AutoShape 3" descr="image002"/>
        <xdr:cNvSpPr>
          <a:spLocks noChangeAspect="1" noChangeArrowheads="1"/>
        </xdr:cNvSpPr>
      </xdr:nvSpPr>
      <xdr:spPr bwMode="auto">
        <a:xfrm>
          <a:off x="485775" y="140684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89</xdr:row>
      <xdr:rowOff>0</xdr:rowOff>
    </xdr:from>
    <xdr:to>
      <xdr:col>1</xdr:col>
      <xdr:colOff>142875</xdr:colOff>
      <xdr:row>89</xdr:row>
      <xdr:rowOff>123825</xdr:rowOff>
    </xdr:to>
    <xdr:sp macro="" textlink="">
      <xdr:nvSpPr>
        <xdr:cNvPr id="987136" name="AutoShape 4" descr="image002"/>
        <xdr:cNvSpPr>
          <a:spLocks noChangeAspect="1" noChangeArrowheads="1"/>
        </xdr:cNvSpPr>
      </xdr:nvSpPr>
      <xdr:spPr bwMode="auto">
        <a:xfrm>
          <a:off x="485775" y="140684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89</xdr:row>
      <xdr:rowOff>0</xdr:rowOff>
    </xdr:from>
    <xdr:to>
      <xdr:col>1</xdr:col>
      <xdr:colOff>142875</xdr:colOff>
      <xdr:row>89</xdr:row>
      <xdr:rowOff>123825</xdr:rowOff>
    </xdr:to>
    <xdr:sp macro="" textlink="">
      <xdr:nvSpPr>
        <xdr:cNvPr id="987137" name="AutoShape 10" descr="image002"/>
        <xdr:cNvSpPr>
          <a:spLocks noChangeAspect="1" noChangeArrowheads="1"/>
        </xdr:cNvSpPr>
      </xdr:nvSpPr>
      <xdr:spPr bwMode="auto">
        <a:xfrm>
          <a:off x="485775" y="140684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89</xdr:row>
      <xdr:rowOff>0</xdr:rowOff>
    </xdr:from>
    <xdr:to>
      <xdr:col>1</xdr:col>
      <xdr:colOff>142875</xdr:colOff>
      <xdr:row>89</xdr:row>
      <xdr:rowOff>123825</xdr:rowOff>
    </xdr:to>
    <xdr:sp macro="" textlink="">
      <xdr:nvSpPr>
        <xdr:cNvPr id="987138" name="AutoShape 1" descr="image002"/>
        <xdr:cNvSpPr>
          <a:spLocks noChangeAspect="1" noChangeArrowheads="1"/>
        </xdr:cNvSpPr>
      </xdr:nvSpPr>
      <xdr:spPr bwMode="auto">
        <a:xfrm>
          <a:off x="485775" y="140684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89</xdr:row>
      <xdr:rowOff>0</xdr:rowOff>
    </xdr:from>
    <xdr:to>
      <xdr:col>1</xdr:col>
      <xdr:colOff>142875</xdr:colOff>
      <xdr:row>89</xdr:row>
      <xdr:rowOff>123825</xdr:rowOff>
    </xdr:to>
    <xdr:sp macro="" textlink="">
      <xdr:nvSpPr>
        <xdr:cNvPr id="987139" name="AutoShape 2" descr="image002"/>
        <xdr:cNvSpPr>
          <a:spLocks noChangeAspect="1" noChangeArrowheads="1"/>
        </xdr:cNvSpPr>
      </xdr:nvSpPr>
      <xdr:spPr bwMode="auto">
        <a:xfrm>
          <a:off x="485775" y="140684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89</xdr:row>
      <xdr:rowOff>0</xdr:rowOff>
    </xdr:from>
    <xdr:to>
      <xdr:col>1</xdr:col>
      <xdr:colOff>142875</xdr:colOff>
      <xdr:row>89</xdr:row>
      <xdr:rowOff>123825</xdr:rowOff>
    </xdr:to>
    <xdr:sp macro="" textlink="">
      <xdr:nvSpPr>
        <xdr:cNvPr id="987140" name="AutoShape 3" descr="image002"/>
        <xdr:cNvSpPr>
          <a:spLocks noChangeAspect="1" noChangeArrowheads="1"/>
        </xdr:cNvSpPr>
      </xdr:nvSpPr>
      <xdr:spPr bwMode="auto">
        <a:xfrm>
          <a:off x="485775" y="140684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89</xdr:row>
      <xdr:rowOff>0</xdr:rowOff>
    </xdr:from>
    <xdr:to>
      <xdr:col>1</xdr:col>
      <xdr:colOff>142875</xdr:colOff>
      <xdr:row>89</xdr:row>
      <xdr:rowOff>123825</xdr:rowOff>
    </xdr:to>
    <xdr:sp macro="" textlink="">
      <xdr:nvSpPr>
        <xdr:cNvPr id="987141" name="AutoShape 4" descr="image002"/>
        <xdr:cNvSpPr>
          <a:spLocks noChangeAspect="1" noChangeArrowheads="1"/>
        </xdr:cNvSpPr>
      </xdr:nvSpPr>
      <xdr:spPr bwMode="auto">
        <a:xfrm>
          <a:off x="485775" y="140684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89</xdr:row>
      <xdr:rowOff>0</xdr:rowOff>
    </xdr:from>
    <xdr:to>
      <xdr:col>1</xdr:col>
      <xdr:colOff>142875</xdr:colOff>
      <xdr:row>89</xdr:row>
      <xdr:rowOff>123825</xdr:rowOff>
    </xdr:to>
    <xdr:sp macro="" textlink="">
      <xdr:nvSpPr>
        <xdr:cNvPr id="987142" name="AutoShape 10" descr="image002"/>
        <xdr:cNvSpPr>
          <a:spLocks noChangeAspect="1" noChangeArrowheads="1"/>
        </xdr:cNvSpPr>
      </xdr:nvSpPr>
      <xdr:spPr bwMode="auto">
        <a:xfrm>
          <a:off x="485775" y="140684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7938</xdr:colOff>
      <xdr:row>90</xdr:row>
      <xdr:rowOff>127000</xdr:rowOff>
    </xdr:from>
    <xdr:to>
      <xdr:col>1</xdr:col>
      <xdr:colOff>150813</xdr:colOff>
      <xdr:row>91</xdr:row>
      <xdr:rowOff>44450</xdr:rowOff>
    </xdr:to>
    <xdr:sp macro="" textlink="">
      <xdr:nvSpPr>
        <xdr:cNvPr id="987143" name="AutoShape 1" descr="image002"/>
        <xdr:cNvSpPr>
          <a:spLocks noChangeAspect="1" noChangeArrowheads="1"/>
        </xdr:cNvSpPr>
      </xdr:nvSpPr>
      <xdr:spPr bwMode="auto">
        <a:xfrm>
          <a:off x="198438" y="200183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142875</xdr:colOff>
      <xdr:row>90</xdr:row>
      <xdr:rowOff>123825</xdr:rowOff>
    </xdr:to>
    <xdr:sp macro="" textlink="">
      <xdr:nvSpPr>
        <xdr:cNvPr id="987144" name="AutoShape 2" descr="image002"/>
        <xdr:cNvSpPr>
          <a:spLocks noChangeAspect="1" noChangeArrowheads="1"/>
        </xdr:cNvSpPr>
      </xdr:nvSpPr>
      <xdr:spPr bwMode="auto">
        <a:xfrm>
          <a:off x="485775" y="150590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142875</xdr:colOff>
      <xdr:row>90</xdr:row>
      <xdr:rowOff>123825</xdr:rowOff>
    </xdr:to>
    <xdr:sp macro="" textlink="">
      <xdr:nvSpPr>
        <xdr:cNvPr id="987145" name="AutoShape 3" descr="image002"/>
        <xdr:cNvSpPr>
          <a:spLocks noChangeAspect="1" noChangeArrowheads="1"/>
        </xdr:cNvSpPr>
      </xdr:nvSpPr>
      <xdr:spPr bwMode="auto">
        <a:xfrm>
          <a:off x="485775" y="150590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142875</xdr:colOff>
      <xdr:row>90</xdr:row>
      <xdr:rowOff>123825</xdr:rowOff>
    </xdr:to>
    <xdr:sp macro="" textlink="">
      <xdr:nvSpPr>
        <xdr:cNvPr id="987146" name="AutoShape 4" descr="image002"/>
        <xdr:cNvSpPr>
          <a:spLocks noChangeAspect="1" noChangeArrowheads="1"/>
        </xdr:cNvSpPr>
      </xdr:nvSpPr>
      <xdr:spPr bwMode="auto">
        <a:xfrm>
          <a:off x="485775" y="150590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142875</xdr:colOff>
      <xdr:row>90</xdr:row>
      <xdr:rowOff>123825</xdr:rowOff>
    </xdr:to>
    <xdr:sp macro="" textlink="">
      <xdr:nvSpPr>
        <xdr:cNvPr id="987147" name="AutoShape 10" descr="image002"/>
        <xdr:cNvSpPr>
          <a:spLocks noChangeAspect="1" noChangeArrowheads="1"/>
        </xdr:cNvSpPr>
      </xdr:nvSpPr>
      <xdr:spPr bwMode="auto">
        <a:xfrm>
          <a:off x="485775" y="150590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89</xdr:row>
      <xdr:rowOff>0</xdr:rowOff>
    </xdr:from>
    <xdr:to>
      <xdr:col>1</xdr:col>
      <xdr:colOff>142875</xdr:colOff>
      <xdr:row>89</xdr:row>
      <xdr:rowOff>123825</xdr:rowOff>
    </xdr:to>
    <xdr:sp macro="" textlink="">
      <xdr:nvSpPr>
        <xdr:cNvPr id="987148" name="AutoShape 1" descr="image002"/>
        <xdr:cNvSpPr>
          <a:spLocks noChangeAspect="1" noChangeArrowheads="1"/>
        </xdr:cNvSpPr>
      </xdr:nvSpPr>
      <xdr:spPr bwMode="auto">
        <a:xfrm>
          <a:off x="485775" y="142589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89</xdr:row>
      <xdr:rowOff>0</xdr:rowOff>
    </xdr:from>
    <xdr:to>
      <xdr:col>1</xdr:col>
      <xdr:colOff>142875</xdr:colOff>
      <xdr:row>89</xdr:row>
      <xdr:rowOff>123825</xdr:rowOff>
    </xdr:to>
    <xdr:sp macro="" textlink="">
      <xdr:nvSpPr>
        <xdr:cNvPr id="987149" name="AutoShape 2" descr="image002"/>
        <xdr:cNvSpPr>
          <a:spLocks noChangeAspect="1" noChangeArrowheads="1"/>
        </xdr:cNvSpPr>
      </xdr:nvSpPr>
      <xdr:spPr bwMode="auto">
        <a:xfrm>
          <a:off x="485775" y="142589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89</xdr:row>
      <xdr:rowOff>0</xdr:rowOff>
    </xdr:from>
    <xdr:to>
      <xdr:col>1</xdr:col>
      <xdr:colOff>142875</xdr:colOff>
      <xdr:row>89</xdr:row>
      <xdr:rowOff>123825</xdr:rowOff>
    </xdr:to>
    <xdr:sp macro="" textlink="">
      <xdr:nvSpPr>
        <xdr:cNvPr id="987150" name="AutoShape 3" descr="image002"/>
        <xdr:cNvSpPr>
          <a:spLocks noChangeAspect="1" noChangeArrowheads="1"/>
        </xdr:cNvSpPr>
      </xdr:nvSpPr>
      <xdr:spPr bwMode="auto">
        <a:xfrm>
          <a:off x="485775" y="142589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89</xdr:row>
      <xdr:rowOff>0</xdr:rowOff>
    </xdr:from>
    <xdr:to>
      <xdr:col>1</xdr:col>
      <xdr:colOff>142875</xdr:colOff>
      <xdr:row>89</xdr:row>
      <xdr:rowOff>123825</xdr:rowOff>
    </xdr:to>
    <xdr:sp macro="" textlink="">
      <xdr:nvSpPr>
        <xdr:cNvPr id="987151" name="AutoShape 4" descr="image002"/>
        <xdr:cNvSpPr>
          <a:spLocks noChangeAspect="1" noChangeArrowheads="1"/>
        </xdr:cNvSpPr>
      </xdr:nvSpPr>
      <xdr:spPr bwMode="auto">
        <a:xfrm>
          <a:off x="485775" y="142589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89</xdr:row>
      <xdr:rowOff>0</xdr:rowOff>
    </xdr:from>
    <xdr:to>
      <xdr:col>1</xdr:col>
      <xdr:colOff>142875</xdr:colOff>
      <xdr:row>89</xdr:row>
      <xdr:rowOff>123825</xdr:rowOff>
    </xdr:to>
    <xdr:sp macro="" textlink="">
      <xdr:nvSpPr>
        <xdr:cNvPr id="987152" name="AutoShape 10" descr="image002"/>
        <xdr:cNvSpPr>
          <a:spLocks noChangeAspect="1" noChangeArrowheads="1"/>
        </xdr:cNvSpPr>
      </xdr:nvSpPr>
      <xdr:spPr bwMode="auto">
        <a:xfrm>
          <a:off x="485775" y="142589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7153" name="AutoShape 1"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7154" name="AutoShape 2"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7155" name="AutoShape 3"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7156" name="AutoShape 4"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7157" name="AutoShape 10"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7158" name="AutoShape 1"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7159" name="AutoShape 2"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7160" name="AutoShape 3"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7161" name="AutoShape 4"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7162" name="AutoShape 10"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7163" name="AutoShape 1"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7164" name="AutoShape 2"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7165" name="AutoShape 3"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7166" name="AutoShape 4"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7167" name="AutoShape 10"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7168" name="AutoShape 1"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7169" name="AutoShape 2"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7170" name="AutoShape 3"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7171" name="AutoShape 4"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7172" name="AutoShape 10"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7173" name="AutoShape 1"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7174" name="AutoShape 2"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7175" name="AutoShape 3"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7176" name="AutoShape 4"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7177" name="AutoShape 10"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7178" name="AutoShape 1"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7179" name="AutoShape 2"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7180" name="AutoShape 3"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7181" name="AutoShape 4"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7182" name="AutoShape 10"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7183" name="AutoShape 1"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7184" name="AutoShape 2"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7185" name="AutoShape 3"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7186" name="AutoShape 4"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7187" name="AutoShape 10"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7188" name="AutoShape 1"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7189" name="AutoShape 2"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7190" name="AutoShape 3"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7191" name="AutoShape 4"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7192" name="AutoShape 10"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7193" name="AutoShape 1"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7194" name="AutoShape 2"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7195" name="AutoShape 3"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7196" name="AutoShape 4"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7197" name="AutoShape 10"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7198" name="AutoShape 1"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7199" name="AutoShape 2"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7200" name="AutoShape 3"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7201" name="AutoShape 4"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7202" name="AutoShape 10"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98</xdr:row>
      <xdr:rowOff>0</xdr:rowOff>
    </xdr:from>
    <xdr:to>
      <xdr:col>1</xdr:col>
      <xdr:colOff>142875</xdr:colOff>
      <xdr:row>98</xdr:row>
      <xdr:rowOff>123825</xdr:rowOff>
    </xdr:to>
    <xdr:sp macro="" textlink="">
      <xdr:nvSpPr>
        <xdr:cNvPr id="987203" name="AutoShape 1" descr="image002"/>
        <xdr:cNvSpPr>
          <a:spLocks noChangeAspect="1" noChangeArrowheads="1"/>
        </xdr:cNvSpPr>
      </xdr:nvSpPr>
      <xdr:spPr bwMode="auto">
        <a:xfrm>
          <a:off x="485775" y="161925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98</xdr:row>
      <xdr:rowOff>0</xdr:rowOff>
    </xdr:from>
    <xdr:to>
      <xdr:col>1</xdr:col>
      <xdr:colOff>142875</xdr:colOff>
      <xdr:row>98</xdr:row>
      <xdr:rowOff>123825</xdr:rowOff>
    </xdr:to>
    <xdr:sp macro="" textlink="">
      <xdr:nvSpPr>
        <xdr:cNvPr id="987204" name="AutoShape 2" descr="image002"/>
        <xdr:cNvSpPr>
          <a:spLocks noChangeAspect="1" noChangeArrowheads="1"/>
        </xdr:cNvSpPr>
      </xdr:nvSpPr>
      <xdr:spPr bwMode="auto">
        <a:xfrm>
          <a:off x="485775" y="161925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98</xdr:row>
      <xdr:rowOff>0</xdr:rowOff>
    </xdr:from>
    <xdr:to>
      <xdr:col>1</xdr:col>
      <xdr:colOff>142875</xdr:colOff>
      <xdr:row>98</xdr:row>
      <xdr:rowOff>123825</xdr:rowOff>
    </xdr:to>
    <xdr:sp macro="" textlink="">
      <xdr:nvSpPr>
        <xdr:cNvPr id="987205" name="AutoShape 3" descr="image002"/>
        <xdr:cNvSpPr>
          <a:spLocks noChangeAspect="1" noChangeArrowheads="1"/>
        </xdr:cNvSpPr>
      </xdr:nvSpPr>
      <xdr:spPr bwMode="auto">
        <a:xfrm>
          <a:off x="485775" y="161925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98</xdr:row>
      <xdr:rowOff>0</xdr:rowOff>
    </xdr:from>
    <xdr:to>
      <xdr:col>1</xdr:col>
      <xdr:colOff>142875</xdr:colOff>
      <xdr:row>98</xdr:row>
      <xdr:rowOff>123825</xdr:rowOff>
    </xdr:to>
    <xdr:sp macro="" textlink="">
      <xdr:nvSpPr>
        <xdr:cNvPr id="987206" name="AutoShape 4" descr="image002"/>
        <xdr:cNvSpPr>
          <a:spLocks noChangeAspect="1" noChangeArrowheads="1"/>
        </xdr:cNvSpPr>
      </xdr:nvSpPr>
      <xdr:spPr bwMode="auto">
        <a:xfrm>
          <a:off x="485775" y="161925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98</xdr:row>
      <xdr:rowOff>0</xdr:rowOff>
    </xdr:from>
    <xdr:to>
      <xdr:col>1</xdr:col>
      <xdr:colOff>142875</xdr:colOff>
      <xdr:row>98</xdr:row>
      <xdr:rowOff>123825</xdr:rowOff>
    </xdr:to>
    <xdr:sp macro="" textlink="">
      <xdr:nvSpPr>
        <xdr:cNvPr id="987207" name="AutoShape 10" descr="image002"/>
        <xdr:cNvSpPr>
          <a:spLocks noChangeAspect="1" noChangeArrowheads="1"/>
        </xdr:cNvSpPr>
      </xdr:nvSpPr>
      <xdr:spPr bwMode="auto">
        <a:xfrm>
          <a:off x="485775" y="161925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7208" name="AutoShape 1"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7209" name="AutoShape 2"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7210" name="AutoShape 3"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7211" name="AutoShape 4"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7212" name="AutoShape 10"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7213" name="AutoShape 1"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7214" name="AutoShape 2"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7215" name="AutoShape 3"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7216" name="AutoShape 4"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7217" name="AutoShape 10"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7218" name="AutoShape 1"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7219" name="AutoShape 2"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7220" name="AutoShape 3"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7221" name="AutoShape 4"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7222" name="AutoShape 10"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7223" name="AutoShape 1"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7224" name="AutoShape 2"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7225" name="AutoShape 3"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7226" name="AutoShape 4"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7227" name="AutoShape 10"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7228" name="AutoShape 1"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7229" name="AutoShape 2"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7230" name="AutoShape 3"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7231" name="AutoShape 4"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7232" name="AutoShape 10"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7233" name="AutoShape 1"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7234" name="AutoShape 2"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7235" name="AutoShape 3"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7236" name="AutoShape 4"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7237" name="AutoShape 10"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7238" name="AutoShape 1"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7239" name="AutoShape 2"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7240" name="AutoShape 3"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7241" name="AutoShape 4"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7242" name="AutoShape 10"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7243" name="AutoShape 1"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7244" name="AutoShape 2"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7245" name="AutoShape 3"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7246" name="AutoShape 4"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7247" name="AutoShape 10"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7248" name="AutoShape 1"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7249" name="AutoShape 2"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7250" name="AutoShape 3"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7251" name="AutoShape 4"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7252" name="AutoShape 10"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7253" name="AutoShape 1"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7254" name="AutoShape 2"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7255" name="AutoShape 3"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7256" name="AutoShape 4"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7257" name="AutoShape 10"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7258" name="AutoShape 1"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7259" name="AutoShape 2"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7260" name="AutoShape 3"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7261" name="AutoShape 4"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7262" name="AutoShape 10"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104</xdr:row>
      <xdr:rowOff>0</xdr:rowOff>
    </xdr:from>
    <xdr:to>
      <xdr:col>1</xdr:col>
      <xdr:colOff>142875</xdr:colOff>
      <xdr:row>104</xdr:row>
      <xdr:rowOff>123825</xdr:rowOff>
    </xdr:to>
    <xdr:sp macro="" textlink="">
      <xdr:nvSpPr>
        <xdr:cNvPr id="987263" name="AutoShape 1" descr="image002"/>
        <xdr:cNvSpPr>
          <a:spLocks noChangeAspect="1" noChangeArrowheads="1"/>
        </xdr:cNvSpPr>
      </xdr:nvSpPr>
      <xdr:spPr bwMode="auto">
        <a:xfrm>
          <a:off x="485775" y="173259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104</xdr:row>
      <xdr:rowOff>0</xdr:rowOff>
    </xdr:from>
    <xdr:to>
      <xdr:col>1</xdr:col>
      <xdr:colOff>142875</xdr:colOff>
      <xdr:row>104</xdr:row>
      <xdr:rowOff>123825</xdr:rowOff>
    </xdr:to>
    <xdr:sp macro="" textlink="">
      <xdr:nvSpPr>
        <xdr:cNvPr id="987264" name="AutoShape 2" descr="image002"/>
        <xdr:cNvSpPr>
          <a:spLocks noChangeAspect="1" noChangeArrowheads="1"/>
        </xdr:cNvSpPr>
      </xdr:nvSpPr>
      <xdr:spPr bwMode="auto">
        <a:xfrm>
          <a:off x="485775" y="173259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104</xdr:row>
      <xdr:rowOff>0</xdr:rowOff>
    </xdr:from>
    <xdr:to>
      <xdr:col>1</xdr:col>
      <xdr:colOff>142875</xdr:colOff>
      <xdr:row>104</xdr:row>
      <xdr:rowOff>123825</xdr:rowOff>
    </xdr:to>
    <xdr:sp macro="" textlink="">
      <xdr:nvSpPr>
        <xdr:cNvPr id="987265" name="AutoShape 3" descr="image002"/>
        <xdr:cNvSpPr>
          <a:spLocks noChangeAspect="1" noChangeArrowheads="1"/>
        </xdr:cNvSpPr>
      </xdr:nvSpPr>
      <xdr:spPr bwMode="auto">
        <a:xfrm>
          <a:off x="485775" y="173259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104</xdr:row>
      <xdr:rowOff>0</xdr:rowOff>
    </xdr:from>
    <xdr:to>
      <xdr:col>1</xdr:col>
      <xdr:colOff>142875</xdr:colOff>
      <xdr:row>104</xdr:row>
      <xdr:rowOff>123825</xdr:rowOff>
    </xdr:to>
    <xdr:sp macro="" textlink="">
      <xdr:nvSpPr>
        <xdr:cNvPr id="987266" name="AutoShape 4" descr="image002"/>
        <xdr:cNvSpPr>
          <a:spLocks noChangeAspect="1" noChangeArrowheads="1"/>
        </xdr:cNvSpPr>
      </xdr:nvSpPr>
      <xdr:spPr bwMode="auto">
        <a:xfrm>
          <a:off x="485775" y="173259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104</xdr:row>
      <xdr:rowOff>0</xdr:rowOff>
    </xdr:from>
    <xdr:to>
      <xdr:col>1</xdr:col>
      <xdr:colOff>142875</xdr:colOff>
      <xdr:row>104</xdr:row>
      <xdr:rowOff>123825</xdr:rowOff>
    </xdr:to>
    <xdr:sp macro="" textlink="">
      <xdr:nvSpPr>
        <xdr:cNvPr id="987267" name="AutoShape 10" descr="image002"/>
        <xdr:cNvSpPr>
          <a:spLocks noChangeAspect="1" noChangeArrowheads="1"/>
        </xdr:cNvSpPr>
      </xdr:nvSpPr>
      <xdr:spPr bwMode="auto">
        <a:xfrm>
          <a:off x="485775" y="173259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7268" name="AutoShape 1"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7269" name="AutoShape 2"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7270" name="AutoShape 3"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7271" name="AutoShape 4"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7272" name="AutoShape 10"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128</xdr:row>
      <xdr:rowOff>0</xdr:rowOff>
    </xdr:from>
    <xdr:to>
      <xdr:col>1</xdr:col>
      <xdr:colOff>142875</xdr:colOff>
      <xdr:row>128</xdr:row>
      <xdr:rowOff>123825</xdr:rowOff>
    </xdr:to>
    <xdr:sp macro="" textlink="">
      <xdr:nvSpPr>
        <xdr:cNvPr id="987273" name="AutoShape 1" descr="image002"/>
        <xdr:cNvSpPr>
          <a:spLocks noChangeAspect="1" noChangeArrowheads="1"/>
        </xdr:cNvSpPr>
      </xdr:nvSpPr>
      <xdr:spPr bwMode="auto">
        <a:xfrm>
          <a:off x="485775" y="210693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128</xdr:row>
      <xdr:rowOff>0</xdr:rowOff>
    </xdr:from>
    <xdr:to>
      <xdr:col>1</xdr:col>
      <xdr:colOff>142875</xdr:colOff>
      <xdr:row>128</xdr:row>
      <xdr:rowOff>123825</xdr:rowOff>
    </xdr:to>
    <xdr:sp macro="" textlink="">
      <xdr:nvSpPr>
        <xdr:cNvPr id="987274" name="AutoShape 2" descr="image002"/>
        <xdr:cNvSpPr>
          <a:spLocks noChangeAspect="1" noChangeArrowheads="1"/>
        </xdr:cNvSpPr>
      </xdr:nvSpPr>
      <xdr:spPr bwMode="auto">
        <a:xfrm>
          <a:off x="485775" y="210693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128</xdr:row>
      <xdr:rowOff>0</xdr:rowOff>
    </xdr:from>
    <xdr:to>
      <xdr:col>1</xdr:col>
      <xdr:colOff>142875</xdr:colOff>
      <xdr:row>128</xdr:row>
      <xdr:rowOff>123825</xdr:rowOff>
    </xdr:to>
    <xdr:sp macro="" textlink="">
      <xdr:nvSpPr>
        <xdr:cNvPr id="987275" name="AutoShape 3" descr="image002"/>
        <xdr:cNvSpPr>
          <a:spLocks noChangeAspect="1" noChangeArrowheads="1"/>
        </xdr:cNvSpPr>
      </xdr:nvSpPr>
      <xdr:spPr bwMode="auto">
        <a:xfrm>
          <a:off x="485775" y="210693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128</xdr:row>
      <xdr:rowOff>0</xdr:rowOff>
    </xdr:from>
    <xdr:to>
      <xdr:col>1</xdr:col>
      <xdr:colOff>142875</xdr:colOff>
      <xdr:row>128</xdr:row>
      <xdr:rowOff>123825</xdr:rowOff>
    </xdr:to>
    <xdr:sp macro="" textlink="">
      <xdr:nvSpPr>
        <xdr:cNvPr id="987276" name="AutoShape 4" descr="image002"/>
        <xdr:cNvSpPr>
          <a:spLocks noChangeAspect="1" noChangeArrowheads="1"/>
        </xdr:cNvSpPr>
      </xdr:nvSpPr>
      <xdr:spPr bwMode="auto">
        <a:xfrm>
          <a:off x="485775" y="210693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128</xdr:row>
      <xdr:rowOff>0</xdr:rowOff>
    </xdr:from>
    <xdr:to>
      <xdr:col>1</xdr:col>
      <xdr:colOff>142875</xdr:colOff>
      <xdr:row>128</xdr:row>
      <xdr:rowOff>123825</xdr:rowOff>
    </xdr:to>
    <xdr:sp macro="" textlink="">
      <xdr:nvSpPr>
        <xdr:cNvPr id="987277" name="AutoShape 10" descr="image002"/>
        <xdr:cNvSpPr>
          <a:spLocks noChangeAspect="1" noChangeArrowheads="1"/>
        </xdr:cNvSpPr>
      </xdr:nvSpPr>
      <xdr:spPr bwMode="auto">
        <a:xfrm>
          <a:off x="485775" y="210693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128</xdr:row>
      <xdr:rowOff>0</xdr:rowOff>
    </xdr:from>
    <xdr:to>
      <xdr:col>1</xdr:col>
      <xdr:colOff>142875</xdr:colOff>
      <xdr:row>128</xdr:row>
      <xdr:rowOff>123825</xdr:rowOff>
    </xdr:to>
    <xdr:sp macro="" textlink="">
      <xdr:nvSpPr>
        <xdr:cNvPr id="987278" name="AutoShape 1" descr="image002"/>
        <xdr:cNvSpPr>
          <a:spLocks noChangeAspect="1" noChangeArrowheads="1"/>
        </xdr:cNvSpPr>
      </xdr:nvSpPr>
      <xdr:spPr bwMode="auto">
        <a:xfrm>
          <a:off x="485775" y="210693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128</xdr:row>
      <xdr:rowOff>0</xdr:rowOff>
    </xdr:from>
    <xdr:to>
      <xdr:col>1</xdr:col>
      <xdr:colOff>142875</xdr:colOff>
      <xdr:row>128</xdr:row>
      <xdr:rowOff>123825</xdr:rowOff>
    </xdr:to>
    <xdr:sp macro="" textlink="">
      <xdr:nvSpPr>
        <xdr:cNvPr id="987279" name="AutoShape 2" descr="image002"/>
        <xdr:cNvSpPr>
          <a:spLocks noChangeAspect="1" noChangeArrowheads="1"/>
        </xdr:cNvSpPr>
      </xdr:nvSpPr>
      <xdr:spPr bwMode="auto">
        <a:xfrm>
          <a:off x="485775" y="210693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128</xdr:row>
      <xdr:rowOff>0</xdr:rowOff>
    </xdr:from>
    <xdr:to>
      <xdr:col>1</xdr:col>
      <xdr:colOff>142875</xdr:colOff>
      <xdr:row>128</xdr:row>
      <xdr:rowOff>123825</xdr:rowOff>
    </xdr:to>
    <xdr:sp macro="" textlink="">
      <xdr:nvSpPr>
        <xdr:cNvPr id="987280" name="AutoShape 3" descr="image002"/>
        <xdr:cNvSpPr>
          <a:spLocks noChangeAspect="1" noChangeArrowheads="1"/>
        </xdr:cNvSpPr>
      </xdr:nvSpPr>
      <xdr:spPr bwMode="auto">
        <a:xfrm>
          <a:off x="485775" y="210693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128</xdr:row>
      <xdr:rowOff>0</xdr:rowOff>
    </xdr:from>
    <xdr:to>
      <xdr:col>1</xdr:col>
      <xdr:colOff>142875</xdr:colOff>
      <xdr:row>128</xdr:row>
      <xdr:rowOff>123825</xdr:rowOff>
    </xdr:to>
    <xdr:sp macro="" textlink="">
      <xdr:nvSpPr>
        <xdr:cNvPr id="987281" name="AutoShape 4" descr="image002"/>
        <xdr:cNvSpPr>
          <a:spLocks noChangeAspect="1" noChangeArrowheads="1"/>
        </xdr:cNvSpPr>
      </xdr:nvSpPr>
      <xdr:spPr bwMode="auto">
        <a:xfrm>
          <a:off x="485775" y="210693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128</xdr:row>
      <xdr:rowOff>0</xdr:rowOff>
    </xdr:from>
    <xdr:to>
      <xdr:col>1</xdr:col>
      <xdr:colOff>142875</xdr:colOff>
      <xdr:row>128</xdr:row>
      <xdr:rowOff>123825</xdr:rowOff>
    </xdr:to>
    <xdr:sp macro="" textlink="">
      <xdr:nvSpPr>
        <xdr:cNvPr id="987282" name="AutoShape 10" descr="image002"/>
        <xdr:cNvSpPr>
          <a:spLocks noChangeAspect="1" noChangeArrowheads="1"/>
        </xdr:cNvSpPr>
      </xdr:nvSpPr>
      <xdr:spPr bwMode="auto">
        <a:xfrm>
          <a:off x="485775" y="210693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128</xdr:row>
      <xdr:rowOff>0</xdr:rowOff>
    </xdr:from>
    <xdr:to>
      <xdr:col>1</xdr:col>
      <xdr:colOff>142875</xdr:colOff>
      <xdr:row>128</xdr:row>
      <xdr:rowOff>123825</xdr:rowOff>
    </xdr:to>
    <xdr:sp macro="" textlink="">
      <xdr:nvSpPr>
        <xdr:cNvPr id="987283" name="AutoShape 1" descr="image002"/>
        <xdr:cNvSpPr>
          <a:spLocks noChangeAspect="1" noChangeArrowheads="1"/>
        </xdr:cNvSpPr>
      </xdr:nvSpPr>
      <xdr:spPr bwMode="auto">
        <a:xfrm>
          <a:off x="485775" y="210693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128</xdr:row>
      <xdr:rowOff>0</xdr:rowOff>
    </xdr:from>
    <xdr:to>
      <xdr:col>1</xdr:col>
      <xdr:colOff>142875</xdr:colOff>
      <xdr:row>128</xdr:row>
      <xdr:rowOff>123825</xdr:rowOff>
    </xdr:to>
    <xdr:sp macro="" textlink="">
      <xdr:nvSpPr>
        <xdr:cNvPr id="987284" name="AutoShape 2" descr="image002"/>
        <xdr:cNvSpPr>
          <a:spLocks noChangeAspect="1" noChangeArrowheads="1"/>
        </xdr:cNvSpPr>
      </xdr:nvSpPr>
      <xdr:spPr bwMode="auto">
        <a:xfrm>
          <a:off x="485775" y="210693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128</xdr:row>
      <xdr:rowOff>0</xdr:rowOff>
    </xdr:from>
    <xdr:to>
      <xdr:col>1</xdr:col>
      <xdr:colOff>142875</xdr:colOff>
      <xdr:row>128</xdr:row>
      <xdr:rowOff>123825</xdr:rowOff>
    </xdr:to>
    <xdr:sp macro="" textlink="">
      <xdr:nvSpPr>
        <xdr:cNvPr id="987285" name="AutoShape 3" descr="image002"/>
        <xdr:cNvSpPr>
          <a:spLocks noChangeAspect="1" noChangeArrowheads="1"/>
        </xdr:cNvSpPr>
      </xdr:nvSpPr>
      <xdr:spPr bwMode="auto">
        <a:xfrm>
          <a:off x="485775" y="210693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128</xdr:row>
      <xdr:rowOff>0</xdr:rowOff>
    </xdr:from>
    <xdr:to>
      <xdr:col>1</xdr:col>
      <xdr:colOff>142875</xdr:colOff>
      <xdr:row>128</xdr:row>
      <xdr:rowOff>123825</xdr:rowOff>
    </xdr:to>
    <xdr:sp macro="" textlink="">
      <xdr:nvSpPr>
        <xdr:cNvPr id="987286" name="AutoShape 4" descr="image002"/>
        <xdr:cNvSpPr>
          <a:spLocks noChangeAspect="1" noChangeArrowheads="1"/>
        </xdr:cNvSpPr>
      </xdr:nvSpPr>
      <xdr:spPr bwMode="auto">
        <a:xfrm>
          <a:off x="485775" y="210693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128</xdr:row>
      <xdr:rowOff>0</xdr:rowOff>
    </xdr:from>
    <xdr:to>
      <xdr:col>1</xdr:col>
      <xdr:colOff>142875</xdr:colOff>
      <xdr:row>128</xdr:row>
      <xdr:rowOff>123825</xdr:rowOff>
    </xdr:to>
    <xdr:sp macro="" textlink="">
      <xdr:nvSpPr>
        <xdr:cNvPr id="987287" name="AutoShape 10" descr="image002"/>
        <xdr:cNvSpPr>
          <a:spLocks noChangeAspect="1" noChangeArrowheads="1"/>
        </xdr:cNvSpPr>
      </xdr:nvSpPr>
      <xdr:spPr bwMode="auto">
        <a:xfrm>
          <a:off x="485775" y="210693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128</xdr:row>
      <xdr:rowOff>0</xdr:rowOff>
    </xdr:from>
    <xdr:to>
      <xdr:col>1</xdr:col>
      <xdr:colOff>142875</xdr:colOff>
      <xdr:row>128</xdr:row>
      <xdr:rowOff>123825</xdr:rowOff>
    </xdr:to>
    <xdr:sp macro="" textlink="">
      <xdr:nvSpPr>
        <xdr:cNvPr id="987288" name="AutoShape 1" descr="image002"/>
        <xdr:cNvSpPr>
          <a:spLocks noChangeAspect="1" noChangeArrowheads="1"/>
        </xdr:cNvSpPr>
      </xdr:nvSpPr>
      <xdr:spPr bwMode="auto">
        <a:xfrm>
          <a:off x="485775" y="210693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128</xdr:row>
      <xdr:rowOff>0</xdr:rowOff>
    </xdr:from>
    <xdr:to>
      <xdr:col>1</xdr:col>
      <xdr:colOff>142875</xdr:colOff>
      <xdr:row>128</xdr:row>
      <xdr:rowOff>123825</xdr:rowOff>
    </xdr:to>
    <xdr:sp macro="" textlink="">
      <xdr:nvSpPr>
        <xdr:cNvPr id="987289" name="AutoShape 2" descr="image002"/>
        <xdr:cNvSpPr>
          <a:spLocks noChangeAspect="1" noChangeArrowheads="1"/>
        </xdr:cNvSpPr>
      </xdr:nvSpPr>
      <xdr:spPr bwMode="auto">
        <a:xfrm>
          <a:off x="485775" y="210693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128</xdr:row>
      <xdr:rowOff>0</xdr:rowOff>
    </xdr:from>
    <xdr:to>
      <xdr:col>1</xdr:col>
      <xdr:colOff>142875</xdr:colOff>
      <xdr:row>128</xdr:row>
      <xdr:rowOff>123825</xdr:rowOff>
    </xdr:to>
    <xdr:sp macro="" textlink="">
      <xdr:nvSpPr>
        <xdr:cNvPr id="987290" name="AutoShape 3" descr="image002"/>
        <xdr:cNvSpPr>
          <a:spLocks noChangeAspect="1" noChangeArrowheads="1"/>
        </xdr:cNvSpPr>
      </xdr:nvSpPr>
      <xdr:spPr bwMode="auto">
        <a:xfrm>
          <a:off x="485775" y="210693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128</xdr:row>
      <xdr:rowOff>0</xdr:rowOff>
    </xdr:from>
    <xdr:to>
      <xdr:col>1</xdr:col>
      <xdr:colOff>142875</xdr:colOff>
      <xdr:row>128</xdr:row>
      <xdr:rowOff>123825</xdr:rowOff>
    </xdr:to>
    <xdr:sp macro="" textlink="">
      <xdr:nvSpPr>
        <xdr:cNvPr id="987291" name="AutoShape 4" descr="image002"/>
        <xdr:cNvSpPr>
          <a:spLocks noChangeAspect="1" noChangeArrowheads="1"/>
        </xdr:cNvSpPr>
      </xdr:nvSpPr>
      <xdr:spPr bwMode="auto">
        <a:xfrm>
          <a:off x="485775" y="210693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128</xdr:row>
      <xdr:rowOff>0</xdr:rowOff>
    </xdr:from>
    <xdr:to>
      <xdr:col>1</xdr:col>
      <xdr:colOff>142875</xdr:colOff>
      <xdr:row>128</xdr:row>
      <xdr:rowOff>123825</xdr:rowOff>
    </xdr:to>
    <xdr:sp macro="" textlink="">
      <xdr:nvSpPr>
        <xdr:cNvPr id="987292" name="AutoShape 10" descr="image002"/>
        <xdr:cNvSpPr>
          <a:spLocks noChangeAspect="1" noChangeArrowheads="1"/>
        </xdr:cNvSpPr>
      </xdr:nvSpPr>
      <xdr:spPr bwMode="auto">
        <a:xfrm>
          <a:off x="485775" y="210693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7293" name="AutoShape 1"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7294" name="AutoShape 2"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7295" name="AutoShape 3"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7296" name="AutoShape 4"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7297" name="AutoShape 10"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7298" name="AutoShape 1"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7299" name="AutoShape 2"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7300" name="AutoShape 3"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7301" name="AutoShape 4"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7302" name="AutoShape 10"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7303" name="AutoShape 1"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7304" name="AutoShape 2"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7305" name="AutoShape 3"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7306" name="AutoShape 4"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7307" name="AutoShape 10"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128</xdr:row>
      <xdr:rowOff>0</xdr:rowOff>
    </xdr:from>
    <xdr:to>
      <xdr:col>1</xdr:col>
      <xdr:colOff>142875</xdr:colOff>
      <xdr:row>128</xdr:row>
      <xdr:rowOff>123825</xdr:rowOff>
    </xdr:to>
    <xdr:sp macro="" textlink="">
      <xdr:nvSpPr>
        <xdr:cNvPr id="987308" name="AutoShape 1" descr="image002"/>
        <xdr:cNvSpPr>
          <a:spLocks noChangeAspect="1" noChangeArrowheads="1"/>
        </xdr:cNvSpPr>
      </xdr:nvSpPr>
      <xdr:spPr bwMode="auto">
        <a:xfrm>
          <a:off x="485775" y="210693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128</xdr:row>
      <xdr:rowOff>0</xdr:rowOff>
    </xdr:from>
    <xdr:to>
      <xdr:col>1</xdr:col>
      <xdr:colOff>142875</xdr:colOff>
      <xdr:row>128</xdr:row>
      <xdr:rowOff>123825</xdr:rowOff>
    </xdr:to>
    <xdr:sp macro="" textlink="">
      <xdr:nvSpPr>
        <xdr:cNvPr id="987309" name="AutoShape 2" descr="image002"/>
        <xdr:cNvSpPr>
          <a:spLocks noChangeAspect="1" noChangeArrowheads="1"/>
        </xdr:cNvSpPr>
      </xdr:nvSpPr>
      <xdr:spPr bwMode="auto">
        <a:xfrm>
          <a:off x="485775" y="210693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128</xdr:row>
      <xdr:rowOff>0</xdr:rowOff>
    </xdr:from>
    <xdr:to>
      <xdr:col>1</xdr:col>
      <xdr:colOff>142875</xdr:colOff>
      <xdr:row>128</xdr:row>
      <xdr:rowOff>123825</xdr:rowOff>
    </xdr:to>
    <xdr:sp macro="" textlink="">
      <xdr:nvSpPr>
        <xdr:cNvPr id="987310" name="AutoShape 3" descr="image002"/>
        <xdr:cNvSpPr>
          <a:spLocks noChangeAspect="1" noChangeArrowheads="1"/>
        </xdr:cNvSpPr>
      </xdr:nvSpPr>
      <xdr:spPr bwMode="auto">
        <a:xfrm>
          <a:off x="485775" y="210693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128</xdr:row>
      <xdr:rowOff>0</xdr:rowOff>
    </xdr:from>
    <xdr:to>
      <xdr:col>1</xdr:col>
      <xdr:colOff>142875</xdr:colOff>
      <xdr:row>128</xdr:row>
      <xdr:rowOff>123825</xdr:rowOff>
    </xdr:to>
    <xdr:sp macro="" textlink="">
      <xdr:nvSpPr>
        <xdr:cNvPr id="987311" name="AutoShape 4" descr="image002"/>
        <xdr:cNvSpPr>
          <a:spLocks noChangeAspect="1" noChangeArrowheads="1"/>
        </xdr:cNvSpPr>
      </xdr:nvSpPr>
      <xdr:spPr bwMode="auto">
        <a:xfrm>
          <a:off x="485775" y="210693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128</xdr:row>
      <xdr:rowOff>0</xdr:rowOff>
    </xdr:from>
    <xdr:to>
      <xdr:col>1</xdr:col>
      <xdr:colOff>142875</xdr:colOff>
      <xdr:row>128</xdr:row>
      <xdr:rowOff>123825</xdr:rowOff>
    </xdr:to>
    <xdr:sp macro="" textlink="">
      <xdr:nvSpPr>
        <xdr:cNvPr id="987312" name="AutoShape 10" descr="image002"/>
        <xdr:cNvSpPr>
          <a:spLocks noChangeAspect="1" noChangeArrowheads="1"/>
        </xdr:cNvSpPr>
      </xdr:nvSpPr>
      <xdr:spPr bwMode="auto">
        <a:xfrm>
          <a:off x="485775" y="210693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128</xdr:row>
      <xdr:rowOff>0</xdr:rowOff>
    </xdr:from>
    <xdr:to>
      <xdr:col>1</xdr:col>
      <xdr:colOff>142875</xdr:colOff>
      <xdr:row>128</xdr:row>
      <xdr:rowOff>123825</xdr:rowOff>
    </xdr:to>
    <xdr:sp macro="" textlink="">
      <xdr:nvSpPr>
        <xdr:cNvPr id="987313" name="AutoShape 1" descr="image002"/>
        <xdr:cNvSpPr>
          <a:spLocks noChangeAspect="1" noChangeArrowheads="1"/>
        </xdr:cNvSpPr>
      </xdr:nvSpPr>
      <xdr:spPr bwMode="auto">
        <a:xfrm>
          <a:off x="485775" y="210693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128</xdr:row>
      <xdr:rowOff>0</xdr:rowOff>
    </xdr:from>
    <xdr:to>
      <xdr:col>1</xdr:col>
      <xdr:colOff>142875</xdr:colOff>
      <xdr:row>128</xdr:row>
      <xdr:rowOff>123825</xdr:rowOff>
    </xdr:to>
    <xdr:sp macro="" textlink="">
      <xdr:nvSpPr>
        <xdr:cNvPr id="987314" name="AutoShape 2" descr="image002"/>
        <xdr:cNvSpPr>
          <a:spLocks noChangeAspect="1" noChangeArrowheads="1"/>
        </xdr:cNvSpPr>
      </xdr:nvSpPr>
      <xdr:spPr bwMode="auto">
        <a:xfrm>
          <a:off x="485775" y="210693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128</xdr:row>
      <xdr:rowOff>0</xdr:rowOff>
    </xdr:from>
    <xdr:to>
      <xdr:col>1</xdr:col>
      <xdr:colOff>142875</xdr:colOff>
      <xdr:row>128</xdr:row>
      <xdr:rowOff>123825</xdr:rowOff>
    </xdr:to>
    <xdr:sp macro="" textlink="">
      <xdr:nvSpPr>
        <xdr:cNvPr id="987315" name="AutoShape 3" descr="image002"/>
        <xdr:cNvSpPr>
          <a:spLocks noChangeAspect="1" noChangeArrowheads="1"/>
        </xdr:cNvSpPr>
      </xdr:nvSpPr>
      <xdr:spPr bwMode="auto">
        <a:xfrm>
          <a:off x="485775" y="210693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128</xdr:row>
      <xdr:rowOff>0</xdr:rowOff>
    </xdr:from>
    <xdr:to>
      <xdr:col>1</xdr:col>
      <xdr:colOff>142875</xdr:colOff>
      <xdr:row>128</xdr:row>
      <xdr:rowOff>123825</xdr:rowOff>
    </xdr:to>
    <xdr:sp macro="" textlink="">
      <xdr:nvSpPr>
        <xdr:cNvPr id="987316" name="AutoShape 4" descr="image002"/>
        <xdr:cNvSpPr>
          <a:spLocks noChangeAspect="1" noChangeArrowheads="1"/>
        </xdr:cNvSpPr>
      </xdr:nvSpPr>
      <xdr:spPr bwMode="auto">
        <a:xfrm>
          <a:off x="485775" y="210693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128</xdr:row>
      <xdr:rowOff>0</xdr:rowOff>
    </xdr:from>
    <xdr:to>
      <xdr:col>1</xdr:col>
      <xdr:colOff>142875</xdr:colOff>
      <xdr:row>128</xdr:row>
      <xdr:rowOff>123825</xdr:rowOff>
    </xdr:to>
    <xdr:sp macro="" textlink="">
      <xdr:nvSpPr>
        <xdr:cNvPr id="987317" name="AutoShape 10" descr="image002"/>
        <xdr:cNvSpPr>
          <a:spLocks noChangeAspect="1" noChangeArrowheads="1"/>
        </xdr:cNvSpPr>
      </xdr:nvSpPr>
      <xdr:spPr bwMode="auto">
        <a:xfrm>
          <a:off x="485775" y="210693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128</xdr:row>
      <xdr:rowOff>0</xdr:rowOff>
    </xdr:from>
    <xdr:to>
      <xdr:col>1</xdr:col>
      <xdr:colOff>142875</xdr:colOff>
      <xdr:row>128</xdr:row>
      <xdr:rowOff>123825</xdr:rowOff>
    </xdr:to>
    <xdr:sp macro="" textlink="">
      <xdr:nvSpPr>
        <xdr:cNvPr id="987318" name="AutoShape 1" descr="image002"/>
        <xdr:cNvSpPr>
          <a:spLocks noChangeAspect="1" noChangeArrowheads="1"/>
        </xdr:cNvSpPr>
      </xdr:nvSpPr>
      <xdr:spPr bwMode="auto">
        <a:xfrm>
          <a:off x="485775" y="210693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128</xdr:row>
      <xdr:rowOff>0</xdr:rowOff>
    </xdr:from>
    <xdr:to>
      <xdr:col>1</xdr:col>
      <xdr:colOff>142875</xdr:colOff>
      <xdr:row>128</xdr:row>
      <xdr:rowOff>123825</xdr:rowOff>
    </xdr:to>
    <xdr:sp macro="" textlink="">
      <xdr:nvSpPr>
        <xdr:cNvPr id="987319" name="AutoShape 2" descr="image002"/>
        <xdr:cNvSpPr>
          <a:spLocks noChangeAspect="1" noChangeArrowheads="1"/>
        </xdr:cNvSpPr>
      </xdr:nvSpPr>
      <xdr:spPr bwMode="auto">
        <a:xfrm>
          <a:off x="485775" y="210693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128</xdr:row>
      <xdr:rowOff>0</xdr:rowOff>
    </xdr:from>
    <xdr:to>
      <xdr:col>1</xdr:col>
      <xdr:colOff>142875</xdr:colOff>
      <xdr:row>128</xdr:row>
      <xdr:rowOff>123825</xdr:rowOff>
    </xdr:to>
    <xdr:sp macro="" textlink="">
      <xdr:nvSpPr>
        <xdr:cNvPr id="987320" name="AutoShape 3" descr="image002"/>
        <xdr:cNvSpPr>
          <a:spLocks noChangeAspect="1" noChangeArrowheads="1"/>
        </xdr:cNvSpPr>
      </xdr:nvSpPr>
      <xdr:spPr bwMode="auto">
        <a:xfrm>
          <a:off x="485775" y="210693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128</xdr:row>
      <xdr:rowOff>0</xdr:rowOff>
    </xdr:from>
    <xdr:to>
      <xdr:col>1</xdr:col>
      <xdr:colOff>142875</xdr:colOff>
      <xdr:row>128</xdr:row>
      <xdr:rowOff>123825</xdr:rowOff>
    </xdr:to>
    <xdr:sp macro="" textlink="">
      <xdr:nvSpPr>
        <xdr:cNvPr id="987321" name="AutoShape 4" descr="image002"/>
        <xdr:cNvSpPr>
          <a:spLocks noChangeAspect="1" noChangeArrowheads="1"/>
        </xdr:cNvSpPr>
      </xdr:nvSpPr>
      <xdr:spPr bwMode="auto">
        <a:xfrm>
          <a:off x="485775" y="210693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128</xdr:row>
      <xdr:rowOff>0</xdr:rowOff>
    </xdr:from>
    <xdr:to>
      <xdr:col>1</xdr:col>
      <xdr:colOff>142875</xdr:colOff>
      <xdr:row>128</xdr:row>
      <xdr:rowOff>123825</xdr:rowOff>
    </xdr:to>
    <xdr:sp macro="" textlink="">
      <xdr:nvSpPr>
        <xdr:cNvPr id="987322" name="AutoShape 10" descr="image002"/>
        <xdr:cNvSpPr>
          <a:spLocks noChangeAspect="1" noChangeArrowheads="1"/>
        </xdr:cNvSpPr>
      </xdr:nvSpPr>
      <xdr:spPr bwMode="auto">
        <a:xfrm>
          <a:off x="485775" y="210693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129</xdr:row>
      <xdr:rowOff>0</xdr:rowOff>
    </xdr:from>
    <xdr:to>
      <xdr:col>1</xdr:col>
      <xdr:colOff>142875</xdr:colOff>
      <xdr:row>129</xdr:row>
      <xdr:rowOff>123825</xdr:rowOff>
    </xdr:to>
    <xdr:sp macro="" textlink="">
      <xdr:nvSpPr>
        <xdr:cNvPr id="987323" name="AutoShape 1" descr="image002"/>
        <xdr:cNvSpPr>
          <a:spLocks noChangeAspect="1" noChangeArrowheads="1"/>
        </xdr:cNvSpPr>
      </xdr:nvSpPr>
      <xdr:spPr bwMode="auto">
        <a:xfrm>
          <a:off x="485775" y="220599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129</xdr:row>
      <xdr:rowOff>0</xdr:rowOff>
    </xdr:from>
    <xdr:to>
      <xdr:col>1</xdr:col>
      <xdr:colOff>142875</xdr:colOff>
      <xdr:row>129</xdr:row>
      <xdr:rowOff>123825</xdr:rowOff>
    </xdr:to>
    <xdr:sp macro="" textlink="">
      <xdr:nvSpPr>
        <xdr:cNvPr id="987324" name="AutoShape 2" descr="image002"/>
        <xdr:cNvSpPr>
          <a:spLocks noChangeAspect="1" noChangeArrowheads="1"/>
        </xdr:cNvSpPr>
      </xdr:nvSpPr>
      <xdr:spPr bwMode="auto">
        <a:xfrm>
          <a:off x="485775" y="220599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129</xdr:row>
      <xdr:rowOff>0</xdr:rowOff>
    </xdr:from>
    <xdr:to>
      <xdr:col>1</xdr:col>
      <xdr:colOff>142875</xdr:colOff>
      <xdr:row>129</xdr:row>
      <xdr:rowOff>123825</xdr:rowOff>
    </xdr:to>
    <xdr:sp macro="" textlink="">
      <xdr:nvSpPr>
        <xdr:cNvPr id="987325" name="AutoShape 3" descr="image002"/>
        <xdr:cNvSpPr>
          <a:spLocks noChangeAspect="1" noChangeArrowheads="1"/>
        </xdr:cNvSpPr>
      </xdr:nvSpPr>
      <xdr:spPr bwMode="auto">
        <a:xfrm>
          <a:off x="485775" y="220599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129</xdr:row>
      <xdr:rowOff>0</xdr:rowOff>
    </xdr:from>
    <xdr:to>
      <xdr:col>1</xdr:col>
      <xdr:colOff>142875</xdr:colOff>
      <xdr:row>129</xdr:row>
      <xdr:rowOff>123825</xdr:rowOff>
    </xdr:to>
    <xdr:sp macro="" textlink="">
      <xdr:nvSpPr>
        <xdr:cNvPr id="987326" name="AutoShape 4" descr="image002"/>
        <xdr:cNvSpPr>
          <a:spLocks noChangeAspect="1" noChangeArrowheads="1"/>
        </xdr:cNvSpPr>
      </xdr:nvSpPr>
      <xdr:spPr bwMode="auto">
        <a:xfrm>
          <a:off x="485775" y="220599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129</xdr:row>
      <xdr:rowOff>0</xdr:rowOff>
    </xdr:from>
    <xdr:to>
      <xdr:col>1</xdr:col>
      <xdr:colOff>142875</xdr:colOff>
      <xdr:row>129</xdr:row>
      <xdr:rowOff>123825</xdr:rowOff>
    </xdr:to>
    <xdr:sp macro="" textlink="">
      <xdr:nvSpPr>
        <xdr:cNvPr id="987327" name="AutoShape 10" descr="image002"/>
        <xdr:cNvSpPr>
          <a:spLocks noChangeAspect="1" noChangeArrowheads="1"/>
        </xdr:cNvSpPr>
      </xdr:nvSpPr>
      <xdr:spPr bwMode="auto">
        <a:xfrm>
          <a:off x="485775" y="220599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128</xdr:row>
      <xdr:rowOff>0</xdr:rowOff>
    </xdr:from>
    <xdr:to>
      <xdr:col>1</xdr:col>
      <xdr:colOff>142875</xdr:colOff>
      <xdr:row>128</xdr:row>
      <xdr:rowOff>123825</xdr:rowOff>
    </xdr:to>
    <xdr:sp macro="" textlink="">
      <xdr:nvSpPr>
        <xdr:cNvPr id="987328" name="AutoShape 1" descr="image002"/>
        <xdr:cNvSpPr>
          <a:spLocks noChangeAspect="1" noChangeArrowheads="1"/>
        </xdr:cNvSpPr>
      </xdr:nvSpPr>
      <xdr:spPr bwMode="auto">
        <a:xfrm>
          <a:off x="485775" y="212598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128</xdr:row>
      <xdr:rowOff>0</xdr:rowOff>
    </xdr:from>
    <xdr:to>
      <xdr:col>1</xdr:col>
      <xdr:colOff>142875</xdr:colOff>
      <xdr:row>128</xdr:row>
      <xdr:rowOff>123825</xdr:rowOff>
    </xdr:to>
    <xdr:sp macro="" textlink="">
      <xdr:nvSpPr>
        <xdr:cNvPr id="987329" name="AutoShape 2" descr="image002"/>
        <xdr:cNvSpPr>
          <a:spLocks noChangeAspect="1" noChangeArrowheads="1"/>
        </xdr:cNvSpPr>
      </xdr:nvSpPr>
      <xdr:spPr bwMode="auto">
        <a:xfrm>
          <a:off x="485775" y="212598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128</xdr:row>
      <xdr:rowOff>0</xdr:rowOff>
    </xdr:from>
    <xdr:to>
      <xdr:col>1</xdr:col>
      <xdr:colOff>142875</xdr:colOff>
      <xdr:row>128</xdr:row>
      <xdr:rowOff>123825</xdr:rowOff>
    </xdr:to>
    <xdr:sp macro="" textlink="">
      <xdr:nvSpPr>
        <xdr:cNvPr id="987330" name="AutoShape 3" descr="image002"/>
        <xdr:cNvSpPr>
          <a:spLocks noChangeAspect="1" noChangeArrowheads="1"/>
        </xdr:cNvSpPr>
      </xdr:nvSpPr>
      <xdr:spPr bwMode="auto">
        <a:xfrm>
          <a:off x="485775" y="212598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128</xdr:row>
      <xdr:rowOff>0</xdr:rowOff>
    </xdr:from>
    <xdr:to>
      <xdr:col>1</xdr:col>
      <xdr:colOff>142875</xdr:colOff>
      <xdr:row>128</xdr:row>
      <xdr:rowOff>123825</xdr:rowOff>
    </xdr:to>
    <xdr:sp macro="" textlink="">
      <xdr:nvSpPr>
        <xdr:cNvPr id="987331" name="AutoShape 4" descr="image002"/>
        <xdr:cNvSpPr>
          <a:spLocks noChangeAspect="1" noChangeArrowheads="1"/>
        </xdr:cNvSpPr>
      </xdr:nvSpPr>
      <xdr:spPr bwMode="auto">
        <a:xfrm>
          <a:off x="485775" y="212598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128</xdr:row>
      <xdr:rowOff>0</xdr:rowOff>
    </xdr:from>
    <xdr:to>
      <xdr:col>1</xdr:col>
      <xdr:colOff>142875</xdr:colOff>
      <xdr:row>128</xdr:row>
      <xdr:rowOff>123825</xdr:rowOff>
    </xdr:to>
    <xdr:sp macro="" textlink="">
      <xdr:nvSpPr>
        <xdr:cNvPr id="987332" name="AutoShape 10" descr="image002"/>
        <xdr:cNvSpPr>
          <a:spLocks noChangeAspect="1" noChangeArrowheads="1"/>
        </xdr:cNvSpPr>
      </xdr:nvSpPr>
      <xdr:spPr bwMode="auto">
        <a:xfrm>
          <a:off x="485775" y="212598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7333" name="AutoShape 1"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7334" name="AutoShape 2"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7335" name="AutoShape 3"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7336" name="AutoShape 4"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7337" name="AutoShape 10"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7338" name="AutoShape 1"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7339" name="AutoShape 2"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7340" name="AutoShape 3"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7341" name="AutoShape 4"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7342" name="AutoShape 10"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7343" name="AutoShape 1"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7344" name="AutoShape 2"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7345" name="AutoShape 3"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7346" name="AutoShape 4"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7347" name="AutoShape 10"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7348" name="AutoShape 1"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7349" name="AutoShape 2"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7350" name="AutoShape 3"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7351" name="AutoShape 4"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7352" name="AutoShape 10"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7353" name="AutoShape 1"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7354" name="AutoShape 2"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7355" name="AutoShape 3"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7356" name="AutoShape 4"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7357" name="AutoShape 10"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7358" name="AutoShape 1"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7359" name="AutoShape 2"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7360" name="AutoShape 3"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7361" name="AutoShape 4"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7362" name="AutoShape 10"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7363" name="AutoShape 1"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7364" name="AutoShape 2"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7365" name="AutoShape 3"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7366" name="AutoShape 4"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7367" name="AutoShape 10"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7368" name="AutoShape 1"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7369" name="AutoShape 2"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7370" name="AutoShape 3"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7371" name="AutoShape 4"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7372" name="AutoShape 10"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7373" name="AutoShape 1"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7374" name="AutoShape 2"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7375" name="AutoShape 3"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7376" name="AutoShape 4"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7377" name="AutoShape 10"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7378" name="AutoShape 1"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7379" name="AutoShape 2"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7380" name="AutoShape 3"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7381" name="AutoShape 4"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7382" name="AutoShape 10"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135</xdr:row>
      <xdr:rowOff>0</xdr:rowOff>
    </xdr:from>
    <xdr:to>
      <xdr:col>1</xdr:col>
      <xdr:colOff>142875</xdr:colOff>
      <xdr:row>135</xdr:row>
      <xdr:rowOff>123825</xdr:rowOff>
    </xdr:to>
    <xdr:sp macro="" textlink="">
      <xdr:nvSpPr>
        <xdr:cNvPr id="987383" name="AutoShape 1" descr="image002"/>
        <xdr:cNvSpPr>
          <a:spLocks noChangeAspect="1" noChangeArrowheads="1"/>
        </xdr:cNvSpPr>
      </xdr:nvSpPr>
      <xdr:spPr bwMode="auto">
        <a:xfrm>
          <a:off x="485775" y="231933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135</xdr:row>
      <xdr:rowOff>0</xdr:rowOff>
    </xdr:from>
    <xdr:to>
      <xdr:col>1</xdr:col>
      <xdr:colOff>142875</xdr:colOff>
      <xdr:row>135</xdr:row>
      <xdr:rowOff>123825</xdr:rowOff>
    </xdr:to>
    <xdr:sp macro="" textlink="">
      <xdr:nvSpPr>
        <xdr:cNvPr id="987384" name="AutoShape 2" descr="image002"/>
        <xdr:cNvSpPr>
          <a:spLocks noChangeAspect="1" noChangeArrowheads="1"/>
        </xdr:cNvSpPr>
      </xdr:nvSpPr>
      <xdr:spPr bwMode="auto">
        <a:xfrm>
          <a:off x="485775" y="231933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135</xdr:row>
      <xdr:rowOff>0</xdr:rowOff>
    </xdr:from>
    <xdr:to>
      <xdr:col>1</xdr:col>
      <xdr:colOff>142875</xdr:colOff>
      <xdr:row>135</xdr:row>
      <xdr:rowOff>123825</xdr:rowOff>
    </xdr:to>
    <xdr:sp macro="" textlink="">
      <xdr:nvSpPr>
        <xdr:cNvPr id="987385" name="AutoShape 3" descr="image002"/>
        <xdr:cNvSpPr>
          <a:spLocks noChangeAspect="1" noChangeArrowheads="1"/>
        </xdr:cNvSpPr>
      </xdr:nvSpPr>
      <xdr:spPr bwMode="auto">
        <a:xfrm>
          <a:off x="485775" y="231933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135</xdr:row>
      <xdr:rowOff>0</xdr:rowOff>
    </xdr:from>
    <xdr:to>
      <xdr:col>1</xdr:col>
      <xdr:colOff>142875</xdr:colOff>
      <xdr:row>135</xdr:row>
      <xdr:rowOff>123825</xdr:rowOff>
    </xdr:to>
    <xdr:sp macro="" textlink="">
      <xdr:nvSpPr>
        <xdr:cNvPr id="987386" name="AutoShape 4" descr="image002"/>
        <xdr:cNvSpPr>
          <a:spLocks noChangeAspect="1" noChangeArrowheads="1"/>
        </xdr:cNvSpPr>
      </xdr:nvSpPr>
      <xdr:spPr bwMode="auto">
        <a:xfrm>
          <a:off x="485775" y="231933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135</xdr:row>
      <xdr:rowOff>0</xdr:rowOff>
    </xdr:from>
    <xdr:to>
      <xdr:col>1</xdr:col>
      <xdr:colOff>142875</xdr:colOff>
      <xdr:row>135</xdr:row>
      <xdr:rowOff>123825</xdr:rowOff>
    </xdr:to>
    <xdr:sp macro="" textlink="">
      <xdr:nvSpPr>
        <xdr:cNvPr id="987387" name="AutoShape 10" descr="image002"/>
        <xdr:cNvSpPr>
          <a:spLocks noChangeAspect="1" noChangeArrowheads="1"/>
        </xdr:cNvSpPr>
      </xdr:nvSpPr>
      <xdr:spPr bwMode="auto">
        <a:xfrm>
          <a:off x="485775" y="231933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7388" name="AutoShape 1"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7389" name="AutoShape 2"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7390" name="AutoShape 3"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7391" name="AutoShape 4"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7392" name="AutoShape 10"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7393" name="AutoShape 1"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7394" name="AutoShape 2"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7395" name="AutoShape 3"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7396" name="AutoShape 4"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7397" name="AutoShape 10"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7398" name="AutoShape 1"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7399" name="AutoShape 2"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7400" name="AutoShape 3"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7401" name="AutoShape 4"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7402" name="AutoShape 10"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7403" name="AutoShape 1"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7404" name="AutoShape 2"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7405" name="AutoShape 3"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7406" name="AutoShape 4"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7407" name="AutoShape 10"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7408" name="AutoShape 1"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7409" name="AutoShape 2"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7410" name="AutoShape 3"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7411" name="AutoShape 4"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7412" name="AutoShape 10"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7413" name="AutoShape 1"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7414" name="AutoShape 2"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7415" name="AutoShape 3"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7416" name="AutoShape 4"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7417" name="AutoShape 10"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7418" name="AutoShape 1"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7419" name="AutoShape 2"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7420" name="AutoShape 3"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7421" name="AutoShape 4"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7422" name="AutoShape 10"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7423" name="AutoShape 1"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7424" name="AutoShape 2"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7425" name="AutoShape 3"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7426" name="AutoShape 4"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7427" name="AutoShape 10"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7428" name="AutoShape 1"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7429" name="AutoShape 2"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7430" name="AutoShape 3"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7431" name="AutoShape 4"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7432" name="AutoShape 10"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7433" name="AutoShape 1"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7434" name="AutoShape 2"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7435" name="AutoShape 3"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7436" name="AutoShape 4"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7437" name="AutoShape 10"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7438" name="AutoShape 1"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7439" name="AutoShape 2"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7440" name="AutoShape 3"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7441" name="AutoShape 4"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7442" name="AutoShape 10"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141</xdr:row>
      <xdr:rowOff>0</xdr:rowOff>
    </xdr:from>
    <xdr:to>
      <xdr:col>1</xdr:col>
      <xdr:colOff>142875</xdr:colOff>
      <xdr:row>141</xdr:row>
      <xdr:rowOff>123825</xdr:rowOff>
    </xdr:to>
    <xdr:sp macro="" textlink="">
      <xdr:nvSpPr>
        <xdr:cNvPr id="987443" name="AutoShape 1" descr="image002"/>
        <xdr:cNvSpPr>
          <a:spLocks noChangeAspect="1" noChangeArrowheads="1"/>
        </xdr:cNvSpPr>
      </xdr:nvSpPr>
      <xdr:spPr bwMode="auto">
        <a:xfrm>
          <a:off x="485775" y="243268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141</xdr:row>
      <xdr:rowOff>0</xdr:rowOff>
    </xdr:from>
    <xdr:to>
      <xdr:col>1</xdr:col>
      <xdr:colOff>142875</xdr:colOff>
      <xdr:row>141</xdr:row>
      <xdr:rowOff>123825</xdr:rowOff>
    </xdr:to>
    <xdr:sp macro="" textlink="">
      <xdr:nvSpPr>
        <xdr:cNvPr id="987444" name="AutoShape 2" descr="image002"/>
        <xdr:cNvSpPr>
          <a:spLocks noChangeAspect="1" noChangeArrowheads="1"/>
        </xdr:cNvSpPr>
      </xdr:nvSpPr>
      <xdr:spPr bwMode="auto">
        <a:xfrm>
          <a:off x="485775" y="243268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141</xdr:row>
      <xdr:rowOff>0</xdr:rowOff>
    </xdr:from>
    <xdr:to>
      <xdr:col>1</xdr:col>
      <xdr:colOff>142875</xdr:colOff>
      <xdr:row>141</xdr:row>
      <xdr:rowOff>123825</xdr:rowOff>
    </xdr:to>
    <xdr:sp macro="" textlink="">
      <xdr:nvSpPr>
        <xdr:cNvPr id="987445" name="AutoShape 3" descr="image002"/>
        <xdr:cNvSpPr>
          <a:spLocks noChangeAspect="1" noChangeArrowheads="1"/>
        </xdr:cNvSpPr>
      </xdr:nvSpPr>
      <xdr:spPr bwMode="auto">
        <a:xfrm>
          <a:off x="485775" y="243268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141</xdr:row>
      <xdr:rowOff>0</xdr:rowOff>
    </xdr:from>
    <xdr:to>
      <xdr:col>1</xdr:col>
      <xdr:colOff>142875</xdr:colOff>
      <xdr:row>141</xdr:row>
      <xdr:rowOff>123825</xdr:rowOff>
    </xdr:to>
    <xdr:sp macro="" textlink="">
      <xdr:nvSpPr>
        <xdr:cNvPr id="987446" name="AutoShape 4" descr="image002"/>
        <xdr:cNvSpPr>
          <a:spLocks noChangeAspect="1" noChangeArrowheads="1"/>
        </xdr:cNvSpPr>
      </xdr:nvSpPr>
      <xdr:spPr bwMode="auto">
        <a:xfrm>
          <a:off x="485775" y="243268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141</xdr:row>
      <xdr:rowOff>0</xdr:rowOff>
    </xdr:from>
    <xdr:to>
      <xdr:col>1</xdr:col>
      <xdr:colOff>142875</xdr:colOff>
      <xdr:row>141</xdr:row>
      <xdr:rowOff>123825</xdr:rowOff>
    </xdr:to>
    <xdr:sp macro="" textlink="">
      <xdr:nvSpPr>
        <xdr:cNvPr id="987447" name="AutoShape 10" descr="image002"/>
        <xdr:cNvSpPr>
          <a:spLocks noChangeAspect="1" noChangeArrowheads="1"/>
        </xdr:cNvSpPr>
      </xdr:nvSpPr>
      <xdr:spPr bwMode="auto">
        <a:xfrm>
          <a:off x="485775" y="243268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7448" name="AutoShape 1"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7449" name="AutoShape 2"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7450" name="AutoShape 3"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7451" name="AutoShape 4"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7452" name="AutoShape 10"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7453" name="AutoShape 1"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7454" name="AutoShape 2"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7455" name="AutoShape 3"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7456" name="AutoShape 4"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7457" name="AutoShape 10"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7458" name="AutoShape 1"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7459" name="AutoShape 2"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7460" name="AutoShape 3"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7461" name="AutoShape 4"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7462" name="AutoShape 10"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7463" name="AutoShape 1"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7464" name="AutoShape 2"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7465" name="AutoShape 3"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7466" name="AutoShape 4"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7467" name="AutoShape 10"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7468" name="AutoShape 1"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7469" name="AutoShape 2"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7470" name="AutoShape 3"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7471" name="AutoShape 4"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7472" name="AutoShape 10"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7473" name="AutoShape 1"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7474" name="AutoShape 2"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7475" name="AutoShape 3"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7476" name="AutoShape 4"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7477" name="AutoShape 10"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7478" name="AutoShape 1"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7479" name="AutoShape 2"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7480" name="AutoShape 3"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7481" name="AutoShape 4"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7482" name="AutoShape 10"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7483" name="AutoShape 1"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7484" name="AutoShape 2"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7485" name="AutoShape 3"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7486" name="AutoShape 4"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7487" name="AutoShape 10"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7488" name="AutoShape 1"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7489" name="AutoShape 2"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7490" name="AutoShape 3"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7491" name="AutoShape 4"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7492" name="AutoShape 10"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7493" name="AutoShape 1"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7494" name="AutoShape 2"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7495" name="AutoShape 3"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7496" name="AutoShape 4"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7497" name="AutoShape 10"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7498" name="AutoShape 1"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7499" name="AutoShape 2"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7500" name="AutoShape 3"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7501" name="AutoShape 4"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7502" name="AutoShape 10"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153</xdr:row>
      <xdr:rowOff>0</xdr:rowOff>
    </xdr:from>
    <xdr:to>
      <xdr:col>1</xdr:col>
      <xdr:colOff>142875</xdr:colOff>
      <xdr:row>153</xdr:row>
      <xdr:rowOff>123825</xdr:rowOff>
    </xdr:to>
    <xdr:sp macro="" textlink="">
      <xdr:nvSpPr>
        <xdr:cNvPr id="987503" name="AutoShape 1" descr="image002"/>
        <xdr:cNvSpPr>
          <a:spLocks noChangeAspect="1" noChangeArrowheads="1"/>
        </xdr:cNvSpPr>
      </xdr:nvSpPr>
      <xdr:spPr bwMode="auto">
        <a:xfrm>
          <a:off x="485775" y="265938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153</xdr:row>
      <xdr:rowOff>0</xdr:rowOff>
    </xdr:from>
    <xdr:to>
      <xdr:col>1</xdr:col>
      <xdr:colOff>142875</xdr:colOff>
      <xdr:row>153</xdr:row>
      <xdr:rowOff>123825</xdr:rowOff>
    </xdr:to>
    <xdr:sp macro="" textlink="">
      <xdr:nvSpPr>
        <xdr:cNvPr id="987504" name="AutoShape 2" descr="image002"/>
        <xdr:cNvSpPr>
          <a:spLocks noChangeAspect="1" noChangeArrowheads="1"/>
        </xdr:cNvSpPr>
      </xdr:nvSpPr>
      <xdr:spPr bwMode="auto">
        <a:xfrm>
          <a:off x="485775" y="265938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153</xdr:row>
      <xdr:rowOff>0</xdr:rowOff>
    </xdr:from>
    <xdr:to>
      <xdr:col>1</xdr:col>
      <xdr:colOff>142875</xdr:colOff>
      <xdr:row>153</xdr:row>
      <xdr:rowOff>123825</xdr:rowOff>
    </xdr:to>
    <xdr:sp macro="" textlink="">
      <xdr:nvSpPr>
        <xdr:cNvPr id="987505" name="AutoShape 3" descr="image002"/>
        <xdr:cNvSpPr>
          <a:spLocks noChangeAspect="1" noChangeArrowheads="1"/>
        </xdr:cNvSpPr>
      </xdr:nvSpPr>
      <xdr:spPr bwMode="auto">
        <a:xfrm>
          <a:off x="485775" y="265938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153</xdr:row>
      <xdr:rowOff>0</xdr:rowOff>
    </xdr:from>
    <xdr:to>
      <xdr:col>1</xdr:col>
      <xdr:colOff>142875</xdr:colOff>
      <xdr:row>153</xdr:row>
      <xdr:rowOff>123825</xdr:rowOff>
    </xdr:to>
    <xdr:sp macro="" textlink="">
      <xdr:nvSpPr>
        <xdr:cNvPr id="987506" name="AutoShape 4" descr="image002"/>
        <xdr:cNvSpPr>
          <a:spLocks noChangeAspect="1" noChangeArrowheads="1"/>
        </xdr:cNvSpPr>
      </xdr:nvSpPr>
      <xdr:spPr bwMode="auto">
        <a:xfrm>
          <a:off x="485775" y="265938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153</xdr:row>
      <xdr:rowOff>0</xdr:rowOff>
    </xdr:from>
    <xdr:to>
      <xdr:col>1</xdr:col>
      <xdr:colOff>142875</xdr:colOff>
      <xdr:row>153</xdr:row>
      <xdr:rowOff>123825</xdr:rowOff>
    </xdr:to>
    <xdr:sp macro="" textlink="">
      <xdr:nvSpPr>
        <xdr:cNvPr id="987507" name="AutoShape 10" descr="image002"/>
        <xdr:cNvSpPr>
          <a:spLocks noChangeAspect="1" noChangeArrowheads="1"/>
        </xdr:cNvSpPr>
      </xdr:nvSpPr>
      <xdr:spPr bwMode="auto">
        <a:xfrm>
          <a:off x="485775" y="265938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7508" name="AutoShape 1"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7509" name="AutoShape 2"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7510" name="AutoShape 3"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7511" name="AutoShape 4"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7512" name="AutoShape 10"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142875</xdr:colOff>
      <xdr:row>33</xdr:row>
      <xdr:rowOff>123825</xdr:rowOff>
    </xdr:to>
    <xdr:sp macro="" textlink="">
      <xdr:nvSpPr>
        <xdr:cNvPr id="987513" name="AutoShape 1" descr="image002"/>
        <xdr:cNvSpPr>
          <a:spLocks noChangeAspect="1" noChangeArrowheads="1"/>
        </xdr:cNvSpPr>
      </xdr:nvSpPr>
      <xdr:spPr bwMode="auto">
        <a:xfrm>
          <a:off x="485775" y="44958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142875</xdr:colOff>
      <xdr:row>33</xdr:row>
      <xdr:rowOff>123825</xdr:rowOff>
    </xdr:to>
    <xdr:sp macro="" textlink="">
      <xdr:nvSpPr>
        <xdr:cNvPr id="987514" name="AutoShape 2" descr="image002"/>
        <xdr:cNvSpPr>
          <a:spLocks noChangeAspect="1" noChangeArrowheads="1"/>
        </xdr:cNvSpPr>
      </xdr:nvSpPr>
      <xdr:spPr bwMode="auto">
        <a:xfrm>
          <a:off x="485775" y="44958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142875</xdr:colOff>
      <xdr:row>33</xdr:row>
      <xdr:rowOff>123825</xdr:rowOff>
    </xdr:to>
    <xdr:sp macro="" textlink="">
      <xdr:nvSpPr>
        <xdr:cNvPr id="987515" name="AutoShape 3" descr="image002"/>
        <xdr:cNvSpPr>
          <a:spLocks noChangeAspect="1" noChangeArrowheads="1"/>
        </xdr:cNvSpPr>
      </xdr:nvSpPr>
      <xdr:spPr bwMode="auto">
        <a:xfrm>
          <a:off x="485775" y="44958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142875</xdr:colOff>
      <xdr:row>33</xdr:row>
      <xdr:rowOff>123825</xdr:rowOff>
    </xdr:to>
    <xdr:sp macro="" textlink="">
      <xdr:nvSpPr>
        <xdr:cNvPr id="987516" name="AutoShape 4" descr="image002"/>
        <xdr:cNvSpPr>
          <a:spLocks noChangeAspect="1" noChangeArrowheads="1"/>
        </xdr:cNvSpPr>
      </xdr:nvSpPr>
      <xdr:spPr bwMode="auto">
        <a:xfrm>
          <a:off x="485775" y="44958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142875</xdr:colOff>
      <xdr:row>33</xdr:row>
      <xdr:rowOff>123825</xdr:rowOff>
    </xdr:to>
    <xdr:sp macro="" textlink="">
      <xdr:nvSpPr>
        <xdr:cNvPr id="987517" name="AutoShape 10" descr="image002"/>
        <xdr:cNvSpPr>
          <a:spLocks noChangeAspect="1" noChangeArrowheads="1"/>
        </xdr:cNvSpPr>
      </xdr:nvSpPr>
      <xdr:spPr bwMode="auto">
        <a:xfrm>
          <a:off x="485775" y="44958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52</xdr:row>
      <xdr:rowOff>0</xdr:rowOff>
    </xdr:from>
    <xdr:to>
      <xdr:col>1</xdr:col>
      <xdr:colOff>142875</xdr:colOff>
      <xdr:row>52</xdr:row>
      <xdr:rowOff>123825</xdr:rowOff>
    </xdr:to>
    <xdr:sp macro="" textlink="">
      <xdr:nvSpPr>
        <xdr:cNvPr id="987518" name="AutoShape 1" descr="image002"/>
        <xdr:cNvSpPr>
          <a:spLocks noChangeAspect="1" noChangeArrowheads="1"/>
        </xdr:cNvSpPr>
      </xdr:nvSpPr>
      <xdr:spPr bwMode="auto">
        <a:xfrm>
          <a:off x="485775" y="81819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52</xdr:row>
      <xdr:rowOff>0</xdr:rowOff>
    </xdr:from>
    <xdr:to>
      <xdr:col>1</xdr:col>
      <xdr:colOff>142875</xdr:colOff>
      <xdr:row>52</xdr:row>
      <xdr:rowOff>123825</xdr:rowOff>
    </xdr:to>
    <xdr:sp macro="" textlink="">
      <xdr:nvSpPr>
        <xdr:cNvPr id="987519" name="AutoShape 2" descr="image002"/>
        <xdr:cNvSpPr>
          <a:spLocks noChangeAspect="1" noChangeArrowheads="1"/>
        </xdr:cNvSpPr>
      </xdr:nvSpPr>
      <xdr:spPr bwMode="auto">
        <a:xfrm>
          <a:off x="485775" y="81819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52</xdr:row>
      <xdr:rowOff>0</xdr:rowOff>
    </xdr:from>
    <xdr:to>
      <xdr:col>1</xdr:col>
      <xdr:colOff>142875</xdr:colOff>
      <xdr:row>52</xdr:row>
      <xdr:rowOff>123825</xdr:rowOff>
    </xdr:to>
    <xdr:sp macro="" textlink="">
      <xdr:nvSpPr>
        <xdr:cNvPr id="987520" name="AutoShape 3" descr="image002"/>
        <xdr:cNvSpPr>
          <a:spLocks noChangeAspect="1" noChangeArrowheads="1"/>
        </xdr:cNvSpPr>
      </xdr:nvSpPr>
      <xdr:spPr bwMode="auto">
        <a:xfrm>
          <a:off x="485775" y="81819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52</xdr:row>
      <xdr:rowOff>0</xdr:rowOff>
    </xdr:from>
    <xdr:to>
      <xdr:col>1</xdr:col>
      <xdr:colOff>142875</xdr:colOff>
      <xdr:row>52</xdr:row>
      <xdr:rowOff>123825</xdr:rowOff>
    </xdr:to>
    <xdr:sp macro="" textlink="">
      <xdr:nvSpPr>
        <xdr:cNvPr id="987521" name="AutoShape 4" descr="image002"/>
        <xdr:cNvSpPr>
          <a:spLocks noChangeAspect="1" noChangeArrowheads="1"/>
        </xdr:cNvSpPr>
      </xdr:nvSpPr>
      <xdr:spPr bwMode="auto">
        <a:xfrm>
          <a:off x="485775" y="81819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52</xdr:row>
      <xdr:rowOff>0</xdr:rowOff>
    </xdr:from>
    <xdr:to>
      <xdr:col>1</xdr:col>
      <xdr:colOff>142875</xdr:colOff>
      <xdr:row>52</xdr:row>
      <xdr:rowOff>123825</xdr:rowOff>
    </xdr:to>
    <xdr:sp macro="" textlink="">
      <xdr:nvSpPr>
        <xdr:cNvPr id="987522" name="AutoShape 10" descr="image002"/>
        <xdr:cNvSpPr>
          <a:spLocks noChangeAspect="1" noChangeArrowheads="1"/>
        </xdr:cNvSpPr>
      </xdr:nvSpPr>
      <xdr:spPr bwMode="auto">
        <a:xfrm>
          <a:off x="485775" y="81819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60</xdr:row>
      <xdr:rowOff>0</xdr:rowOff>
    </xdr:from>
    <xdr:to>
      <xdr:col>1</xdr:col>
      <xdr:colOff>142875</xdr:colOff>
      <xdr:row>60</xdr:row>
      <xdr:rowOff>123825</xdr:rowOff>
    </xdr:to>
    <xdr:sp macro="" textlink="">
      <xdr:nvSpPr>
        <xdr:cNvPr id="987523" name="AutoShape 1" descr="image002"/>
        <xdr:cNvSpPr>
          <a:spLocks noChangeAspect="1" noChangeArrowheads="1"/>
        </xdr:cNvSpPr>
      </xdr:nvSpPr>
      <xdr:spPr bwMode="auto">
        <a:xfrm>
          <a:off x="485775" y="93154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60</xdr:row>
      <xdr:rowOff>0</xdr:rowOff>
    </xdr:from>
    <xdr:to>
      <xdr:col>1</xdr:col>
      <xdr:colOff>142875</xdr:colOff>
      <xdr:row>60</xdr:row>
      <xdr:rowOff>123825</xdr:rowOff>
    </xdr:to>
    <xdr:sp macro="" textlink="">
      <xdr:nvSpPr>
        <xdr:cNvPr id="987524" name="AutoShape 2" descr="image002"/>
        <xdr:cNvSpPr>
          <a:spLocks noChangeAspect="1" noChangeArrowheads="1"/>
        </xdr:cNvSpPr>
      </xdr:nvSpPr>
      <xdr:spPr bwMode="auto">
        <a:xfrm>
          <a:off x="485775" y="93154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60</xdr:row>
      <xdr:rowOff>0</xdr:rowOff>
    </xdr:from>
    <xdr:to>
      <xdr:col>1</xdr:col>
      <xdr:colOff>142875</xdr:colOff>
      <xdr:row>60</xdr:row>
      <xdr:rowOff>123825</xdr:rowOff>
    </xdr:to>
    <xdr:sp macro="" textlink="">
      <xdr:nvSpPr>
        <xdr:cNvPr id="987525" name="AutoShape 3" descr="image002"/>
        <xdr:cNvSpPr>
          <a:spLocks noChangeAspect="1" noChangeArrowheads="1"/>
        </xdr:cNvSpPr>
      </xdr:nvSpPr>
      <xdr:spPr bwMode="auto">
        <a:xfrm>
          <a:off x="485775" y="93154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60</xdr:row>
      <xdr:rowOff>0</xdr:rowOff>
    </xdr:from>
    <xdr:to>
      <xdr:col>1</xdr:col>
      <xdr:colOff>142875</xdr:colOff>
      <xdr:row>60</xdr:row>
      <xdr:rowOff>123825</xdr:rowOff>
    </xdr:to>
    <xdr:sp macro="" textlink="">
      <xdr:nvSpPr>
        <xdr:cNvPr id="987526" name="AutoShape 4" descr="image002"/>
        <xdr:cNvSpPr>
          <a:spLocks noChangeAspect="1" noChangeArrowheads="1"/>
        </xdr:cNvSpPr>
      </xdr:nvSpPr>
      <xdr:spPr bwMode="auto">
        <a:xfrm>
          <a:off x="485775" y="93154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60</xdr:row>
      <xdr:rowOff>0</xdr:rowOff>
    </xdr:from>
    <xdr:to>
      <xdr:col>1</xdr:col>
      <xdr:colOff>142875</xdr:colOff>
      <xdr:row>60</xdr:row>
      <xdr:rowOff>123825</xdr:rowOff>
    </xdr:to>
    <xdr:sp macro="" textlink="">
      <xdr:nvSpPr>
        <xdr:cNvPr id="987527" name="AutoShape 10" descr="image002"/>
        <xdr:cNvSpPr>
          <a:spLocks noChangeAspect="1" noChangeArrowheads="1"/>
        </xdr:cNvSpPr>
      </xdr:nvSpPr>
      <xdr:spPr bwMode="auto">
        <a:xfrm>
          <a:off x="485775" y="93154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66</xdr:row>
      <xdr:rowOff>0</xdr:rowOff>
    </xdr:from>
    <xdr:to>
      <xdr:col>1</xdr:col>
      <xdr:colOff>142875</xdr:colOff>
      <xdr:row>66</xdr:row>
      <xdr:rowOff>123825</xdr:rowOff>
    </xdr:to>
    <xdr:sp macro="" textlink="">
      <xdr:nvSpPr>
        <xdr:cNvPr id="987528" name="AutoShape 1" descr="image002"/>
        <xdr:cNvSpPr>
          <a:spLocks noChangeAspect="1" noChangeArrowheads="1"/>
        </xdr:cNvSpPr>
      </xdr:nvSpPr>
      <xdr:spPr bwMode="auto">
        <a:xfrm>
          <a:off x="485775" y="104489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66</xdr:row>
      <xdr:rowOff>0</xdr:rowOff>
    </xdr:from>
    <xdr:to>
      <xdr:col>1</xdr:col>
      <xdr:colOff>142875</xdr:colOff>
      <xdr:row>66</xdr:row>
      <xdr:rowOff>123825</xdr:rowOff>
    </xdr:to>
    <xdr:sp macro="" textlink="">
      <xdr:nvSpPr>
        <xdr:cNvPr id="987529" name="AutoShape 2" descr="image002"/>
        <xdr:cNvSpPr>
          <a:spLocks noChangeAspect="1" noChangeArrowheads="1"/>
        </xdr:cNvSpPr>
      </xdr:nvSpPr>
      <xdr:spPr bwMode="auto">
        <a:xfrm>
          <a:off x="485775" y="104489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66</xdr:row>
      <xdr:rowOff>0</xdr:rowOff>
    </xdr:from>
    <xdr:to>
      <xdr:col>1</xdr:col>
      <xdr:colOff>142875</xdr:colOff>
      <xdr:row>66</xdr:row>
      <xdr:rowOff>123825</xdr:rowOff>
    </xdr:to>
    <xdr:sp macro="" textlink="">
      <xdr:nvSpPr>
        <xdr:cNvPr id="987530" name="AutoShape 3" descr="image002"/>
        <xdr:cNvSpPr>
          <a:spLocks noChangeAspect="1" noChangeArrowheads="1"/>
        </xdr:cNvSpPr>
      </xdr:nvSpPr>
      <xdr:spPr bwMode="auto">
        <a:xfrm>
          <a:off x="485775" y="104489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66</xdr:row>
      <xdr:rowOff>0</xdr:rowOff>
    </xdr:from>
    <xdr:to>
      <xdr:col>1</xdr:col>
      <xdr:colOff>142875</xdr:colOff>
      <xdr:row>66</xdr:row>
      <xdr:rowOff>123825</xdr:rowOff>
    </xdr:to>
    <xdr:sp macro="" textlink="">
      <xdr:nvSpPr>
        <xdr:cNvPr id="987531" name="AutoShape 4" descr="image002"/>
        <xdr:cNvSpPr>
          <a:spLocks noChangeAspect="1" noChangeArrowheads="1"/>
        </xdr:cNvSpPr>
      </xdr:nvSpPr>
      <xdr:spPr bwMode="auto">
        <a:xfrm>
          <a:off x="485775" y="104489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66</xdr:row>
      <xdr:rowOff>0</xdr:rowOff>
    </xdr:from>
    <xdr:to>
      <xdr:col>1</xdr:col>
      <xdr:colOff>142875</xdr:colOff>
      <xdr:row>66</xdr:row>
      <xdr:rowOff>123825</xdr:rowOff>
    </xdr:to>
    <xdr:sp macro="" textlink="">
      <xdr:nvSpPr>
        <xdr:cNvPr id="987532" name="AutoShape 10" descr="image002"/>
        <xdr:cNvSpPr>
          <a:spLocks noChangeAspect="1" noChangeArrowheads="1"/>
        </xdr:cNvSpPr>
      </xdr:nvSpPr>
      <xdr:spPr bwMode="auto">
        <a:xfrm>
          <a:off x="485775" y="104489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91</xdr:row>
      <xdr:rowOff>0</xdr:rowOff>
    </xdr:from>
    <xdr:to>
      <xdr:col>1</xdr:col>
      <xdr:colOff>142875</xdr:colOff>
      <xdr:row>91</xdr:row>
      <xdr:rowOff>123825</xdr:rowOff>
    </xdr:to>
    <xdr:sp macro="" textlink="">
      <xdr:nvSpPr>
        <xdr:cNvPr id="987533" name="AutoShape 1" descr="image002"/>
        <xdr:cNvSpPr>
          <a:spLocks noChangeAspect="1" noChangeArrowheads="1"/>
        </xdr:cNvSpPr>
      </xdr:nvSpPr>
      <xdr:spPr bwMode="auto">
        <a:xfrm>
          <a:off x="485775" y="15268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91</xdr:row>
      <xdr:rowOff>0</xdr:rowOff>
    </xdr:from>
    <xdr:to>
      <xdr:col>1</xdr:col>
      <xdr:colOff>142875</xdr:colOff>
      <xdr:row>91</xdr:row>
      <xdr:rowOff>123825</xdr:rowOff>
    </xdr:to>
    <xdr:sp macro="" textlink="">
      <xdr:nvSpPr>
        <xdr:cNvPr id="987534" name="AutoShape 2" descr="image002"/>
        <xdr:cNvSpPr>
          <a:spLocks noChangeAspect="1" noChangeArrowheads="1"/>
        </xdr:cNvSpPr>
      </xdr:nvSpPr>
      <xdr:spPr bwMode="auto">
        <a:xfrm>
          <a:off x="485775" y="15268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91</xdr:row>
      <xdr:rowOff>0</xdr:rowOff>
    </xdr:from>
    <xdr:to>
      <xdr:col>1</xdr:col>
      <xdr:colOff>142875</xdr:colOff>
      <xdr:row>91</xdr:row>
      <xdr:rowOff>123825</xdr:rowOff>
    </xdr:to>
    <xdr:sp macro="" textlink="">
      <xdr:nvSpPr>
        <xdr:cNvPr id="987535" name="AutoShape 3" descr="image002"/>
        <xdr:cNvSpPr>
          <a:spLocks noChangeAspect="1" noChangeArrowheads="1"/>
        </xdr:cNvSpPr>
      </xdr:nvSpPr>
      <xdr:spPr bwMode="auto">
        <a:xfrm>
          <a:off x="485775" y="15268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91</xdr:row>
      <xdr:rowOff>0</xdr:rowOff>
    </xdr:from>
    <xdr:to>
      <xdr:col>1</xdr:col>
      <xdr:colOff>142875</xdr:colOff>
      <xdr:row>91</xdr:row>
      <xdr:rowOff>123825</xdr:rowOff>
    </xdr:to>
    <xdr:sp macro="" textlink="">
      <xdr:nvSpPr>
        <xdr:cNvPr id="987536" name="AutoShape 4" descr="image002"/>
        <xdr:cNvSpPr>
          <a:spLocks noChangeAspect="1" noChangeArrowheads="1"/>
        </xdr:cNvSpPr>
      </xdr:nvSpPr>
      <xdr:spPr bwMode="auto">
        <a:xfrm>
          <a:off x="485775" y="15268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91</xdr:row>
      <xdr:rowOff>0</xdr:rowOff>
    </xdr:from>
    <xdr:to>
      <xdr:col>1</xdr:col>
      <xdr:colOff>142875</xdr:colOff>
      <xdr:row>91</xdr:row>
      <xdr:rowOff>123825</xdr:rowOff>
    </xdr:to>
    <xdr:sp macro="" textlink="">
      <xdr:nvSpPr>
        <xdr:cNvPr id="987537" name="AutoShape 10" descr="image002"/>
        <xdr:cNvSpPr>
          <a:spLocks noChangeAspect="1" noChangeArrowheads="1"/>
        </xdr:cNvSpPr>
      </xdr:nvSpPr>
      <xdr:spPr bwMode="auto">
        <a:xfrm>
          <a:off x="485775" y="15268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154</xdr:row>
      <xdr:rowOff>0</xdr:rowOff>
    </xdr:from>
    <xdr:to>
      <xdr:col>1</xdr:col>
      <xdr:colOff>142875</xdr:colOff>
      <xdr:row>154</xdr:row>
      <xdr:rowOff>123825</xdr:rowOff>
    </xdr:to>
    <xdr:sp macro="" textlink="">
      <xdr:nvSpPr>
        <xdr:cNvPr id="987538" name="AutoShape 1" descr="image002"/>
        <xdr:cNvSpPr>
          <a:spLocks noChangeAspect="1" noChangeArrowheads="1"/>
        </xdr:cNvSpPr>
      </xdr:nvSpPr>
      <xdr:spPr bwMode="auto">
        <a:xfrm>
          <a:off x="485775" y="268033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154</xdr:row>
      <xdr:rowOff>0</xdr:rowOff>
    </xdr:from>
    <xdr:to>
      <xdr:col>1</xdr:col>
      <xdr:colOff>142875</xdr:colOff>
      <xdr:row>154</xdr:row>
      <xdr:rowOff>123825</xdr:rowOff>
    </xdr:to>
    <xdr:sp macro="" textlink="">
      <xdr:nvSpPr>
        <xdr:cNvPr id="987539" name="AutoShape 2" descr="image002"/>
        <xdr:cNvSpPr>
          <a:spLocks noChangeAspect="1" noChangeArrowheads="1"/>
        </xdr:cNvSpPr>
      </xdr:nvSpPr>
      <xdr:spPr bwMode="auto">
        <a:xfrm>
          <a:off x="485775" y="268033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154</xdr:row>
      <xdr:rowOff>0</xdr:rowOff>
    </xdr:from>
    <xdr:to>
      <xdr:col>1</xdr:col>
      <xdr:colOff>142875</xdr:colOff>
      <xdr:row>154</xdr:row>
      <xdr:rowOff>123825</xdr:rowOff>
    </xdr:to>
    <xdr:sp macro="" textlink="">
      <xdr:nvSpPr>
        <xdr:cNvPr id="987540" name="AutoShape 3" descr="image002"/>
        <xdr:cNvSpPr>
          <a:spLocks noChangeAspect="1" noChangeArrowheads="1"/>
        </xdr:cNvSpPr>
      </xdr:nvSpPr>
      <xdr:spPr bwMode="auto">
        <a:xfrm>
          <a:off x="485775" y="268033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154</xdr:row>
      <xdr:rowOff>0</xdr:rowOff>
    </xdr:from>
    <xdr:to>
      <xdr:col>1</xdr:col>
      <xdr:colOff>142875</xdr:colOff>
      <xdr:row>154</xdr:row>
      <xdr:rowOff>123825</xdr:rowOff>
    </xdr:to>
    <xdr:sp macro="" textlink="">
      <xdr:nvSpPr>
        <xdr:cNvPr id="987541" name="AutoShape 4" descr="image002"/>
        <xdr:cNvSpPr>
          <a:spLocks noChangeAspect="1" noChangeArrowheads="1"/>
        </xdr:cNvSpPr>
      </xdr:nvSpPr>
      <xdr:spPr bwMode="auto">
        <a:xfrm>
          <a:off x="485775" y="268033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154</xdr:row>
      <xdr:rowOff>0</xdr:rowOff>
    </xdr:from>
    <xdr:to>
      <xdr:col>1</xdr:col>
      <xdr:colOff>142875</xdr:colOff>
      <xdr:row>154</xdr:row>
      <xdr:rowOff>123825</xdr:rowOff>
    </xdr:to>
    <xdr:sp macro="" textlink="">
      <xdr:nvSpPr>
        <xdr:cNvPr id="987542" name="AutoShape 10" descr="image002"/>
        <xdr:cNvSpPr>
          <a:spLocks noChangeAspect="1" noChangeArrowheads="1"/>
        </xdr:cNvSpPr>
      </xdr:nvSpPr>
      <xdr:spPr bwMode="auto">
        <a:xfrm>
          <a:off x="485775" y="268033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99</xdr:row>
      <xdr:rowOff>0</xdr:rowOff>
    </xdr:from>
    <xdr:to>
      <xdr:col>1</xdr:col>
      <xdr:colOff>142875</xdr:colOff>
      <xdr:row>99</xdr:row>
      <xdr:rowOff>123825</xdr:rowOff>
    </xdr:to>
    <xdr:sp macro="" textlink="">
      <xdr:nvSpPr>
        <xdr:cNvPr id="987543" name="AutoShape 1" descr="image002"/>
        <xdr:cNvSpPr>
          <a:spLocks noChangeAspect="1" noChangeArrowheads="1"/>
        </xdr:cNvSpPr>
      </xdr:nvSpPr>
      <xdr:spPr bwMode="auto">
        <a:xfrm>
          <a:off x="485775" y="16402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99</xdr:row>
      <xdr:rowOff>0</xdr:rowOff>
    </xdr:from>
    <xdr:to>
      <xdr:col>1</xdr:col>
      <xdr:colOff>142875</xdr:colOff>
      <xdr:row>99</xdr:row>
      <xdr:rowOff>123825</xdr:rowOff>
    </xdr:to>
    <xdr:sp macro="" textlink="">
      <xdr:nvSpPr>
        <xdr:cNvPr id="987544" name="AutoShape 2" descr="image002"/>
        <xdr:cNvSpPr>
          <a:spLocks noChangeAspect="1" noChangeArrowheads="1"/>
        </xdr:cNvSpPr>
      </xdr:nvSpPr>
      <xdr:spPr bwMode="auto">
        <a:xfrm>
          <a:off x="485775" y="16402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99</xdr:row>
      <xdr:rowOff>0</xdr:rowOff>
    </xdr:from>
    <xdr:to>
      <xdr:col>1</xdr:col>
      <xdr:colOff>142875</xdr:colOff>
      <xdr:row>99</xdr:row>
      <xdr:rowOff>123825</xdr:rowOff>
    </xdr:to>
    <xdr:sp macro="" textlink="">
      <xdr:nvSpPr>
        <xdr:cNvPr id="987545" name="AutoShape 3" descr="image002"/>
        <xdr:cNvSpPr>
          <a:spLocks noChangeAspect="1" noChangeArrowheads="1"/>
        </xdr:cNvSpPr>
      </xdr:nvSpPr>
      <xdr:spPr bwMode="auto">
        <a:xfrm>
          <a:off x="485775" y="16402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99</xdr:row>
      <xdr:rowOff>0</xdr:rowOff>
    </xdr:from>
    <xdr:to>
      <xdr:col>1</xdr:col>
      <xdr:colOff>142875</xdr:colOff>
      <xdr:row>99</xdr:row>
      <xdr:rowOff>123825</xdr:rowOff>
    </xdr:to>
    <xdr:sp macro="" textlink="">
      <xdr:nvSpPr>
        <xdr:cNvPr id="987546" name="AutoShape 4" descr="image002"/>
        <xdr:cNvSpPr>
          <a:spLocks noChangeAspect="1" noChangeArrowheads="1"/>
        </xdr:cNvSpPr>
      </xdr:nvSpPr>
      <xdr:spPr bwMode="auto">
        <a:xfrm>
          <a:off x="485775" y="16402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99</xdr:row>
      <xdr:rowOff>0</xdr:rowOff>
    </xdr:from>
    <xdr:to>
      <xdr:col>1</xdr:col>
      <xdr:colOff>142875</xdr:colOff>
      <xdr:row>99</xdr:row>
      <xdr:rowOff>123825</xdr:rowOff>
    </xdr:to>
    <xdr:sp macro="" textlink="">
      <xdr:nvSpPr>
        <xdr:cNvPr id="987547" name="AutoShape 10" descr="image002"/>
        <xdr:cNvSpPr>
          <a:spLocks noChangeAspect="1" noChangeArrowheads="1"/>
        </xdr:cNvSpPr>
      </xdr:nvSpPr>
      <xdr:spPr bwMode="auto">
        <a:xfrm>
          <a:off x="485775" y="16402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142875</xdr:colOff>
      <xdr:row>105</xdr:row>
      <xdr:rowOff>123825</xdr:rowOff>
    </xdr:to>
    <xdr:sp macro="" textlink="">
      <xdr:nvSpPr>
        <xdr:cNvPr id="987548" name="AutoShape 1" descr="image002"/>
        <xdr:cNvSpPr>
          <a:spLocks noChangeAspect="1" noChangeArrowheads="1"/>
        </xdr:cNvSpPr>
      </xdr:nvSpPr>
      <xdr:spPr bwMode="auto">
        <a:xfrm>
          <a:off x="485775" y="17535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142875</xdr:colOff>
      <xdr:row>105</xdr:row>
      <xdr:rowOff>123825</xdr:rowOff>
    </xdr:to>
    <xdr:sp macro="" textlink="">
      <xdr:nvSpPr>
        <xdr:cNvPr id="987549" name="AutoShape 2" descr="image002"/>
        <xdr:cNvSpPr>
          <a:spLocks noChangeAspect="1" noChangeArrowheads="1"/>
        </xdr:cNvSpPr>
      </xdr:nvSpPr>
      <xdr:spPr bwMode="auto">
        <a:xfrm>
          <a:off x="485775" y="17535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142875</xdr:colOff>
      <xdr:row>105</xdr:row>
      <xdr:rowOff>123825</xdr:rowOff>
    </xdr:to>
    <xdr:sp macro="" textlink="">
      <xdr:nvSpPr>
        <xdr:cNvPr id="987550" name="AutoShape 3" descr="image002"/>
        <xdr:cNvSpPr>
          <a:spLocks noChangeAspect="1" noChangeArrowheads="1"/>
        </xdr:cNvSpPr>
      </xdr:nvSpPr>
      <xdr:spPr bwMode="auto">
        <a:xfrm>
          <a:off x="485775" y="17535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142875</xdr:colOff>
      <xdr:row>105</xdr:row>
      <xdr:rowOff>123825</xdr:rowOff>
    </xdr:to>
    <xdr:sp macro="" textlink="">
      <xdr:nvSpPr>
        <xdr:cNvPr id="987551" name="AutoShape 4" descr="image002"/>
        <xdr:cNvSpPr>
          <a:spLocks noChangeAspect="1" noChangeArrowheads="1"/>
        </xdr:cNvSpPr>
      </xdr:nvSpPr>
      <xdr:spPr bwMode="auto">
        <a:xfrm>
          <a:off x="485775" y="17535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142875</xdr:colOff>
      <xdr:row>105</xdr:row>
      <xdr:rowOff>123825</xdr:rowOff>
    </xdr:to>
    <xdr:sp macro="" textlink="">
      <xdr:nvSpPr>
        <xdr:cNvPr id="987552" name="AutoShape 10" descr="image002"/>
        <xdr:cNvSpPr>
          <a:spLocks noChangeAspect="1" noChangeArrowheads="1"/>
        </xdr:cNvSpPr>
      </xdr:nvSpPr>
      <xdr:spPr bwMode="auto">
        <a:xfrm>
          <a:off x="485775" y="17535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130</xdr:row>
      <xdr:rowOff>0</xdr:rowOff>
    </xdr:from>
    <xdr:to>
      <xdr:col>1</xdr:col>
      <xdr:colOff>142875</xdr:colOff>
      <xdr:row>130</xdr:row>
      <xdr:rowOff>123825</xdr:rowOff>
    </xdr:to>
    <xdr:sp macro="" textlink="">
      <xdr:nvSpPr>
        <xdr:cNvPr id="987553" name="AutoShape 1" descr="image002"/>
        <xdr:cNvSpPr>
          <a:spLocks noChangeAspect="1" noChangeArrowheads="1"/>
        </xdr:cNvSpPr>
      </xdr:nvSpPr>
      <xdr:spPr bwMode="auto">
        <a:xfrm>
          <a:off x="485775" y="222694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130</xdr:row>
      <xdr:rowOff>0</xdr:rowOff>
    </xdr:from>
    <xdr:to>
      <xdr:col>1</xdr:col>
      <xdr:colOff>142875</xdr:colOff>
      <xdr:row>130</xdr:row>
      <xdr:rowOff>123825</xdr:rowOff>
    </xdr:to>
    <xdr:sp macro="" textlink="">
      <xdr:nvSpPr>
        <xdr:cNvPr id="987554" name="AutoShape 2" descr="image002"/>
        <xdr:cNvSpPr>
          <a:spLocks noChangeAspect="1" noChangeArrowheads="1"/>
        </xdr:cNvSpPr>
      </xdr:nvSpPr>
      <xdr:spPr bwMode="auto">
        <a:xfrm>
          <a:off x="485775" y="222694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130</xdr:row>
      <xdr:rowOff>0</xdr:rowOff>
    </xdr:from>
    <xdr:to>
      <xdr:col>1</xdr:col>
      <xdr:colOff>142875</xdr:colOff>
      <xdr:row>130</xdr:row>
      <xdr:rowOff>123825</xdr:rowOff>
    </xdr:to>
    <xdr:sp macro="" textlink="">
      <xdr:nvSpPr>
        <xdr:cNvPr id="987555" name="AutoShape 3" descr="image002"/>
        <xdr:cNvSpPr>
          <a:spLocks noChangeAspect="1" noChangeArrowheads="1"/>
        </xdr:cNvSpPr>
      </xdr:nvSpPr>
      <xdr:spPr bwMode="auto">
        <a:xfrm>
          <a:off x="485775" y="222694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130</xdr:row>
      <xdr:rowOff>0</xdr:rowOff>
    </xdr:from>
    <xdr:to>
      <xdr:col>1</xdr:col>
      <xdr:colOff>142875</xdr:colOff>
      <xdr:row>130</xdr:row>
      <xdr:rowOff>123825</xdr:rowOff>
    </xdr:to>
    <xdr:sp macro="" textlink="">
      <xdr:nvSpPr>
        <xdr:cNvPr id="987556" name="AutoShape 4" descr="image002"/>
        <xdr:cNvSpPr>
          <a:spLocks noChangeAspect="1" noChangeArrowheads="1"/>
        </xdr:cNvSpPr>
      </xdr:nvSpPr>
      <xdr:spPr bwMode="auto">
        <a:xfrm>
          <a:off x="485775" y="222694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130</xdr:row>
      <xdr:rowOff>0</xdr:rowOff>
    </xdr:from>
    <xdr:to>
      <xdr:col>1</xdr:col>
      <xdr:colOff>142875</xdr:colOff>
      <xdr:row>130</xdr:row>
      <xdr:rowOff>123825</xdr:rowOff>
    </xdr:to>
    <xdr:sp macro="" textlink="">
      <xdr:nvSpPr>
        <xdr:cNvPr id="987557" name="AutoShape 10" descr="image002"/>
        <xdr:cNvSpPr>
          <a:spLocks noChangeAspect="1" noChangeArrowheads="1"/>
        </xdr:cNvSpPr>
      </xdr:nvSpPr>
      <xdr:spPr bwMode="auto">
        <a:xfrm>
          <a:off x="485775" y="222694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142875</xdr:colOff>
      <xdr:row>142</xdr:row>
      <xdr:rowOff>123825</xdr:rowOff>
    </xdr:to>
    <xdr:sp macro="" textlink="">
      <xdr:nvSpPr>
        <xdr:cNvPr id="987558" name="AutoShape 1" descr="image002"/>
        <xdr:cNvSpPr>
          <a:spLocks noChangeAspect="1" noChangeArrowheads="1"/>
        </xdr:cNvSpPr>
      </xdr:nvSpPr>
      <xdr:spPr bwMode="auto">
        <a:xfrm>
          <a:off x="485775" y="245364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142875</xdr:colOff>
      <xdr:row>142</xdr:row>
      <xdr:rowOff>123825</xdr:rowOff>
    </xdr:to>
    <xdr:sp macro="" textlink="">
      <xdr:nvSpPr>
        <xdr:cNvPr id="987559" name="AutoShape 2" descr="image002"/>
        <xdr:cNvSpPr>
          <a:spLocks noChangeAspect="1" noChangeArrowheads="1"/>
        </xdr:cNvSpPr>
      </xdr:nvSpPr>
      <xdr:spPr bwMode="auto">
        <a:xfrm>
          <a:off x="485775" y="245364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142875</xdr:colOff>
      <xdr:row>142</xdr:row>
      <xdr:rowOff>123825</xdr:rowOff>
    </xdr:to>
    <xdr:sp macro="" textlink="">
      <xdr:nvSpPr>
        <xdr:cNvPr id="987560" name="AutoShape 3" descr="image002"/>
        <xdr:cNvSpPr>
          <a:spLocks noChangeAspect="1" noChangeArrowheads="1"/>
        </xdr:cNvSpPr>
      </xdr:nvSpPr>
      <xdr:spPr bwMode="auto">
        <a:xfrm>
          <a:off x="485775" y="245364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142875</xdr:colOff>
      <xdr:row>142</xdr:row>
      <xdr:rowOff>123825</xdr:rowOff>
    </xdr:to>
    <xdr:sp macro="" textlink="">
      <xdr:nvSpPr>
        <xdr:cNvPr id="987561" name="AutoShape 4" descr="image002"/>
        <xdr:cNvSpPr>
          <a:spLocks noChangeAspect="1" noChangeArrowheads="1"/>
        </xdr:cNvSpPr>
      </xdr:nvSpPr>
      <xdr:spPr bwMode="auto">
        <a:xfrm>
          <a:off x="485775" y="245364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142875</xdr:colOff>
      <xdr:row>142</xdr:row>
      <xdr:rowOff>123825</xdr:rowOff>
    </xdr:to>
    <xdr:sp macro="" textlink="">
      <xdr:nvSpPr>
        <xdr:cNvPr id="987562" name="AutoShape 10" descr="image002"/>
        <xdr:cNvSpPr>
          <a:spLocks noChangeAspect="1" noChangeArrowheads="1"/>
        </xdr:cNvSpPr>
      </xdr:nvSpPr>
      <xdr:spPr bwMode="auto">
        <a:xfrm>
          <a:off x="485775" y="245364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136</xdr:row>
      <xdr:rowOff>0</xdr:rowOff>
    </xdr:from>
    <xdr:to>
      <xdr:col>1</xdr:col>
      <xdr:colOff>142875</xdr:colOff>
      <xdr:row>136</xdr:row>
      <xdr:rowOff>123825</xdr:rowOff>
    </xdr:to>
    <xdr:sp macro="" textlink="">
      <xdr:nvSpPr>
        <xdr:cNvPr id="987563" name="AutoShape 1" descr="image002"/>
        <xdr:cNvSpPr>
          <a:spLocks noChangeAspect="1" noChangeArrowheads="1"/>
        </xdr:cNvSpPr>
      </xdr:nvSpPr>
      <xdr:spPr bwMode="auto">
        <a:xfrm>
          <a:off x="485775" y="234029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136</xdr:row>
      <xdr:rowOff>0</xdr:rowOff>
    </xdr:from>
    <xdr:to>
      <xdr:col>1</xdr:col>
      <xdr:colOff>142875</xdr:colOff>
      <xdr:row>136</xdr:row>
      <xdr:rowOff>123825</xdr:rowOff>
    </xdr:to>
    <xdr:sp macro="" textlink="">
      <xdr:nvSpPr>
        <xdr:cNvPr id="987564" name="AutoShape 2" descr="image002"/>
        <xdr:cNvSpPr>
          <a:spLocks noChangeAspect="1" noChangeArrowheads="1"/>
        </xdr:cNvSpPr>
      </xdr:nvSpPr>
      <xdr:spPr bwMode="auto">
        <a:xfrm>
          <a:off x="485775" y="234029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136</xdr:row>
      <xdr:rowOff>0</xdr:rowOff>
    </xdr:from>
    <xdr:to>
      <xdr:col>1</xdr:col>
      <xdr:colOff>142875</xdr:colOff>
      <xdr:row>136</xdr:row>
      <xdr:rowOff>123825</xdr:rowOff>
    </xdr:to>
    <xdr:sp macro="" textlink="">
      <xdr:nvSpPr>
        <xdr:cNvPr id="987565" name="AutoShape 3" descr="image002"/>
        <xdr:cNvSpPr>
          <a:spLocks noChangeAspect="1" noChangeArrowheads="1"/>
        </xdr:cNvSpPr>
      </xdr:nvSpPr>
      <xdr:spPr bwMode="auto">
        <a:xfrm>
          <a:off x="485775" y="234029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136</xdr:row>
      <xdr:rowOff>0</xdr:rowOff>
    </xdr:from>
    <xdr:to>
      <xdr:col>1</xdr:col>
      <xdr:colOff>142875</xdr:colOff>
      <xdr:row>136</xdr:row>
      <xdr:rowOff>123825</xdr:rowOff>
    </xdr:to>
    <xdr:sp macro="" textlink="">
      <xdr:nvSpPr>
        <xdr:cNvPr id="987566" name="AutoShape 4" descr="image002"/>
        <xdr:cNvSpPr>
          <a:spLocks noChangeAspect="1" noChangeArrowheads="1"/>
        </xdr:cNvSpPr>
      </xdr:nvSpPr>
      <xdr:spPr bwMode="auto">
        <a:xfrm>
          <a:off x="485775" y="234029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136</xdr:row>
      <xdr:rowOff>0</xdr:rowOff>
    </xdr:from>
    <xdr:to>
      <xdr:col>1</xdr:col>
      <xdr:colOff>142875</xdr:colOff>
      <xdr:row>136</xdr:row>
      <xdr:rowOff>123825</xdr:rowOff>
    </xdr:to>
    <xdr:sp macro="" textlink="">
      <xdr:nvSpPr>
        <xdr:cNvPr id="987567" name="AutoShape 10" descr="image002"/>
        <xdr:cNvSpPr>
          <a:spLocks noChangeAspect="1" noChangeArrowheads="1"/>
        </xdr:cNvSpPr>
      </xdr:nvSpPr>
      <xdr:spPr bwMode="auto">
        <a:xfrm>
          <a:off x="485775" y="234029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7568" name="AutoShape 1"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7569" name="AutoShape 2"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7570" name="AutoShape 3"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7571" name="AutoShape 4"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7572" name="AutoShape 10"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153</xdr:row>
      <xdr:rowOff>0</xdr:rowOff>
    </xdr:from>
    <xdr:to>
      <xdr:col>1</xdr:col>
      <xdr:colOff>142875</xdr:colOff>
      <xdr:row>153</xdr:row>
      <xdr:rowOff>123825</xdr:rowOff>
    </xdr:to>
    <xdr:sp macro="" textlink="">
      <xdr:nvSpPr>
        <xdr:cNvPr id="987573" name="AutoShape 1" descr="image002"/>
        <xdr:cNvSpPr>
          <a:spLocks noChangeAspect="1" noChangeArrowheads="1"/>
        </xdr:cNvSpPr>
      </xdr:nvSpPr>
      <xdr:spPr bwMode="auto">
        <a:xfrm>
          <a:off x="485775" y="265938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153</xdr:row>
      <xdr:rowOff>0</xdr:rowOff>
    </xdr:from>
    <xdr:to>
      <xdr:col>1</xdr:col>
      <xdr:colOff>142875</xdr:colOff>
      <xdr:row>153</xdr:row>
      <xdr:rowOff>123825</xdr:rowOff>
    </xdr:to>
    <xdr:sp macro="" textlink="">
      <xdr:nvSpPr>
        <xdr:cNvPr id="987574" name="AutoShape 2" descr="image002"/>
        <xdr:cNvSpPr>
          <a:spLocks noChangeAspect="1" noChangeArrowheads="1"/>
        </xdr:cNvSpPr>
      </xdr:nvSpPr>
      <xdr:spPr bwMode="auto">
        <a:xfrm>
          <a:off x="485775" y="265938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153</xdr:row>
      <xdr:rowOff>0</xdr:rowOff>
    </xdr:from>
    <xdr:to>
      <xdr:col>1</xdr:col>
      <xdr:colOff>142875</xdr:colOff>
      <xdr:row>153</xdr:row>
      <xdr:rowOff>123825</xdr:rowOff>
    </xdr:to>
    <xdr:sp macro="" textlink="">
      <xdr:nvSpPr>
        <xdr:cNvPr id="987575" name="AutoShape 3" descr="image002"/>
        <xdr:cNvSpPr>
          <a:spLocks noChangeAspect="1" noChangeArrowheads="1"/>
        </xdr:cNvSpPr>
      </xdr:nvSpPr>
      <xdr:spPr bwMode="auto">
        <a:xfrm>
          <a:off x="485775" y="265938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153</xdr:row>
      <xdr:rowOff>0</xdr:rowOff>
    </xdr:from>
    <xdr:to>
      <xdr:col>1</xdr:col>
      <xdr:colOff>142875</xdr:colOff>
      <xdr:row>153</xdr:row>
      <xdr:rowOff>123825</xdr:rowOff>
    </xdr:to>
    <xdr:sp macro="" textlink="">
      <xdr:nvSpPr>
        <xdr:cNvPr id="987576" name="AutoShape 4" descr="image002"/>
        <xdr:cNvSpPr>
          <a:spLocks noChangeAspect="1" noChangeArrowheads="1"/>
        </xdr:cNvSpPr>
      </xdr:nvSpPr>
      <xdr:spPr bwMode="auto">
        <a:xfrm>
          <a:off x="485775" y="265938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153</xdr:row>
      <xdr:rowOff>0</xdr:rowOff>
    </xdr:from>
    <xdr:to>
      <xdr:col>1</xdr:col>
      <xdr:colOff>142875</xdr:colOff>
      <xdr:row>153</xdr:row>
      <xdr:rowOff>123825</xdr:rowOff>
    </xdr:to>
    <xdr:sp macro="" textlink="">
      <xdr:nvSpPr>
        <xdr:cNvPr id="987577" name="AutoShape 10" descr="image002"/>
        <xdr:cNvSpPr>
          <a:spLocks noChangeAspect="1" noChangeArrowheads="1"/>
        </xdr:cNvSpPr>
      </xdr:nvSpPr>
      <xdr:spPr bwMode="auto">
        <a:xfrm>
          <a:off x="485775" y="265938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154</xdr:row>
      <xdr:rowOff>0</xdr:rowOff>
    </xdr:from>
    <xdr:to>
      <xdr:col>1</xdr:col>
      <xdr:colOff>142875</xdr:colOff>
      <xdr:row>154</xdr:row>
      <xdr:rowOff>123825</xdr:rowOff>
    </xdr:to>
    <xdr:sp macro="" textlink="">
      <xdr:nvSpPr>
        <xdr:cNvPr id="987578" name="AutoShape 1" descr="image002"/>
        <xdr:cNvSpPr>
          <a:spLocks noChangeAspect="1" noChangeArrowheads="1"/>
        </xdr:cNvSpPr>
      </xdr:nvSpPr>
      <xdr:spPr bwMode="auto">
        <a:xfrm>
          <a:off x="485775" y="268033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154</xdr:row>
      <xdr:rowOff>0</xdr:rowOff>
    </xdr:from>
    <xdr:to>
      <xdr:col>1</xdr:col>
      <xdr:colOff>142875</xdr:colOff>
      <xdr:row>154</xdr:row>
      <xdr:rowOff>123825</xdr:rowOff>
    </xdr:to>
    <xdr:sp macro="" textlink="">
      <xdr:nvSpPr>
        <xdr:cNvPr id="987579" name="AutoShape 2" descr="image002"/>
        <xdr:cNvSpPr>
          <a:spLocks noChangeAspect="1" noChangeArrowheads="1"/>
        </xdr:cNvSpPr>
      </xdr:nvSpPr>
      <xdr:spPr bwMode="auto">
        <a:xfrm>
          <a:off x="485775" y="268033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154</xdr:row>
      <xdr:rowOff>0</xdr:rowOff>
    </xdr:from>
    <xdr:to>
      <xdr:col>1</xdr:col>
      <xdr:colOff>142875</xdr:colOff>
      <xdr:row>154</xdr:row>
      <xdr:rowOff>123825</xdr:rowOff>
    </xdr:to>
    <xdr:sp macro="" textlink="">
      <xdr:nvSpPr>
        <xdr:cNvPr id="987580" name="AutoShape 3" descr="image002"/>
        <xdr:cNvSpPr>
          <a:spLocks noChangeAspect="1" noChangeArrowheads="1"/>
        </xdr:cNvSpPr>
      </xdr:nvSpPr>
      <xdr:spPr bwMode="auto">
        <a:xfrm>
          <a:off x="485775" y="268033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154</xdr:row>
      <xdr:rowOff>0</xdr:rowOff>
    </xdr:from>
    <xdr:to>
      <xdr:col>1</xdr:col>
      <xdr:colOff>142875</xdr:colOff>
      <xdr:row>154</xdr:row>
      <xdr:rowOff>123825</xdr:rowOff>
    </xdr:to>
    <xdr:sp macro="" textlink="">
      <xdr:nvSpPr>
        <xdr:cNvPr id="987581" name="AutoShape 4" descr="image002"/>
        <xdr:cNvSpPr>
          <a:spLocks noChangeAspect="1" noChangeArrowheads="1"/>
        </xdr:cNvSpPr>
      </xdr:nvSpPr>
      <xdr:spPr bwMode="auto">
        <a:xfrm>
          <a:off x="485775" y="268033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154</xdr:row>
      <xdr:rowOff>0</xdr:rowOff>
    </xdr:from>
    <xdr:to>
      <xdr:col>1</xdr:col>
      <xdr:colOff>142875</xdr:colOff>
      <xdr:row>154</xdr:row>
      <xdr:rowOff>123825</xdr:rowOff>
    </xdr:to>
    <xdr:sp macro="" textlink="">
      <xdr:nvSpPr>
        <xdr:cNvPr id="987582" name="AutoShape 10" descr="image002"/>
        <xdr:cNvSpPr>
          <a:spLocks noChangeAspect="1" noChangeArrowheads="1"/>
        </xdr:cNvSpPr>
      </xdr:nvSpPr>
      <xdr:spPr bwMode="auto">
        <a:xfrm>
          <a:off x="485775" y="268033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583" name="AutoShape 1"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584" name="AutoShape 2"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585" name="AutoShape 3"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586" name="AutoShape 4"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587" name="AutoShape 10"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588" name="AutoShape 1"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589" name="AutoShape 2"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590" name="AutoShape 3"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591" name="AutoShape 4"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592" name="AutoShape 10"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593" name="AutoShape 1"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594" name="AutoShape 2"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595" name="AutoShape 3"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596" name="AutoShape 4"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597" name="AutoShape 10"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598" name="AutoShape 1"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599" name="AutoShape 2"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600" name="AutoShape 3"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601" name="AutoShape 4"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602" name="AutoShape 10"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603" name="AutoShape 1"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604" name="AutoShape 2"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605" name="AutoShape 3"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606" name="AutoShape 4"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607" name="AutoShape 10"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608" name="AutoShape 1"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609" name="AutoShape 2"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610" name="AutoShape 3"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611" name="AutoShape 4"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612" name="AutoShape 10"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613" name="AutoShape 1"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614" name="AutoShape 2"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615" name="AutoShape 3"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616" name="AutoShape 4"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617" name="AutoShape 10"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618" name="AutoShape 1"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619" name="AutoShape 2"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620" name="AutoShape 3"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621" name="AutoShape 4"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622" name="AutoShape 10"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623" name="AutoShape 1"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624" name="AutoShape 2"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625" name="AutoShape 3"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626" name="AutoShape 4"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627" name="AutoShape 10"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628" name="AutoShape 1"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629" name="AutoShape 2"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630" name="AutoShape 3"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631" name="AutoShape 4"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632" name="AutoShape 10"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xdr:row>
      <xdr:rowOff>0</xdr:rowOff>
    </xdr:from>
    <xdr:to>
      <xdr:col>1</xdr:col>
      <xdr:colOff>142875</xdr:colOff>
      <xdr:row>71</xdr:row>
      <xdr:rowOff>123825</xdr:rowOff>
    </xdr:to>
    <xdr:sp macro="" textlink="">
      <xdr:nvSpPr>
        <xdr:cNvPr id="987633" name="AutoShape 1" descr="image002"/>
        <xdr:cNvSpPr>
          <a:spLocks noChangeAspect="1" noChangeArrowheads="1"/>
        </xdr:cNvSpPr>
      </xdr:nvSpPr>
      <xdr:spPr bwMode="auto">
        <a:xfrm>
          <a:off x="485775" y="113728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xdr:row>
      <xdr:rowOff>0</xdr:rowOff>
    </xdr:from>
    <xdr:to>
      <xdr:col>1</xdr:col>
      <xdr:colOff>142875</xdr:colOff>
      <xdr:row>71</xdr:row>
      <xdr:rowOff>123825</xdr:rowOff>
    </xdr:to>
    <xdr:sp macro="" textlink="">
      <xdr:nvSpPr>
        <xdr:cNvPr id="987634" name="AutoShape 2" descr="image002"/>
        <xdr:cNvSpPr>
          <a:spLocks noChangeAspect="1" noChangeArrowheads="1"/>
        </xdr:cNvSpPr>
      </xdr:nvSpPr>
      <xdr:spPr bwMode="auto">
        <a:xfrm>
          <a:off x="485775" y="113728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xdr:row>
      <xdr:rowOff>0</xdr:rowOff>
    </xdr:from>
    <xdr:to>
      <xdr:col>1</xdr:col>
      <xdr:colOff>142875</xdr:colOff>
      <xdr:row>71</xdr:row>
      <xdr:rowOff>123825</xdr:rowOff>
    </xdr:to>
    <xdr:sp macro="" textlink="">
      <xdr:nvSpPr>
        <xdr:cNvPr id="987635" name="AutoShape 3" descr="image002"/>
        <xdr:cNvSpPr>
          <a:spLocks noChangeAspect="1" noChangeArrowheads="1"/>
        </xdr:cNvSpPr>
      </xdr:nvSpPr>
      <xdr:spPr bwMode="auto">
        <a:xfrm>
          <a:off x="485775" y="113728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xdr:row>
      <xdr:rowOff>0</xdr:rowOff>
    </xdr:from>
    <xdr:to>
      <xdr:col>1</xdr:col>
      <xdr:colOff>142875</xdr:colOff>
      <xdr:row>71</xdr:row>
      <xdr:rowOff>123825</xdr:rowOff>
    </xdr:to>
    <xdr:sp macro="" textlink="">
      <xdr:nvSpPr>
        <xdr:cNvPr id="987636" name="AutoShape 4" descr="image002"/>
        <xdr:cNvSpPr>
          <a:spLocks noChangeAspect="1" noChangeArrowheads="1"/>
        </xdr:cNvSpPr>
      </xdr:nvSpPr>
      <xdr:spPr bwMode="auto">
        <a:xfrm>
          <a:off x="485775" y="113728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xdr:row>
      <xdr:rowOff>0</xdr:rowOff>
    </xdr:from>
    <xdr:to>
      <xdr:col>1</xdr:col>
      <xdr:colOff>142875</xdr:colOff>
      <xdr:row>71</xdr:row>
      <xdr:rowOff>123825</xdr:rowOff>
    </xdr:to>
    <xdr:sp macro="" textlink="">
      <xdr:nvSpPr>
        <xdr:cNvPr id="987637" name="AutoShape 10" descr="image002"/>
        <xdr:cNvSpPr>
          <a:spLocks noChangeAspect="1" noChangeArrowheads="1"/>
        </xdr:cNvSpPr>
      </xdr:nvSpPr>
      <xdr:spPr bwMode="auto">
        <a:xfrm>
          <a:off x="485775" y="113728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638" name="AutoShape 1"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639" name="AutoShape 2"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640" name="AutoShape 3"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641" name="AutoShape 4"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642" name="AutoShape 10"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73</xdr:row>
      <xdr:rowOff>0</xdr:rowOff>
    </xdr:from>
    <xdr:to>
      <xdr:col>1</xdr:col>
      <xdr:colOff>142875</xdr:colOff>
      <xdr:row>73</xdr:row>
      <xdr:rowOff>123825</xdr:rowOff>
    </xdr:to>
    <xdr:sp macro="" textlink="">
      <xdr:nvSpPr>
        <xdr:cNvPr id="987643" name="AutoShape 1" descr="image002"/>
        <xdr:cNvSpPr>
          <a:spLocks noChangeAspect="1" noChangeArrowheads="1"/>
        </xdr:cNvSpPr>
      </xdr:nvSpPr>
      <xdr:spPr bwMode="auto">
        <a:xfrm>
          <a:off x="485775" y="117919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73</xdr:row>
      <xdr:rowOff>0</xdr:rowOff>
    </xdr:from>
    <xdr:to>
      <xdr:col>1</xdr:col>
      <xdr:colOff>142875</xdr:colOff>
      <xdr:row>73</xdr:row>
      <xdr:rowOff>123825</xdr:rowOff>
    </xdr:to>
    <xdr:sp macro="" textlink="">
      <xdr:nvSpPr>
        <xdr:cNvPr id="987644" name="AutoShape 2" descr="image002"/>
        <xdr:cNvSpPr>
          <a:spLocks noChangeAspect="1" noChangeArrowheads="1"/>
        </xdr:cNvSpPr>
      </xdr:nvSpPr>
      <xdr:spPr bwMode="auto">
        <a:xfrm>
          <a:off x="485775" y="117919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73</xdr:row>
      <xdr:rowOff>0</xdr:rowOff>
    </xdr:from>
    <xdr:to>
      <xdr:col>1</xdr:col>
      <xdr:colOff>142875</xdr:colOff>
      <xdr:row>73</xdr:row>
      <xdr:rowOff>123825</xdr:rowOff>
    </xdr:to>
    <xdr:sp macro="" textlink="">
      <xdr:nvSpPr>
        <xdr:cNvPr id="987645" name="AutoShape 3" descr="image002"/>
        <xdr:cNvSpPr>
          <a:spLocks noChangeAspect="1" noChangeArrowheads="1"/>
        </xdr:cNvSpPr>
      </xdr:nvSpPr>
      <xdr:spPr bwMode="auto">
        <a:xfrm>
          <a:off x="485775" y="117919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73</xdr:row>
      <xdr:rowOff>0</xdr:rowOff>
    </xdr:from>
    <xdr:to>
      <xdr:col>1</xdr:col>
      <xdr:colOff>142875</xdr:colOff>
      <xdr:row>73</xdr:row>
      <xdr:rowOff>123825</xdr:rowOff>
    </xdr:to>
    <xdr:sp macro="" textlink="">
      <xdr:nvSpPr>
        <xdr:cNvPr id="987646" name="AutoShape 4" descr="image002"/>
        <xdr:cNvSpPr>
          <a:spLocks noChangeAspect="1" noChangeArrowheads="1"/>
        </xdr:cNvSpPr>
      </xdr:nvSpPr>
      <xdr:spPr bwMode="auto">
        <a:xfrm>
          <a:off x="485775" y="117919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73</xdr:row>
      <xdr:rowOff>0</xdr:rowOff>
    </xdr:from>
    <xdr:to>
      <xdr:col>1</xdr:col>
      <xdr:colOff>142875</xdr:colOff>
      <xdr:row>73</xdr:row>
      <xdr:rowOff>123825</xdr:rowOff>
    </xdr:to>
    <xdr:sp macro="" textlink="">
      <xdr:nvSpPr>
        <xdr:cNvPr id="987647" name="AutoShape 10" descr="image002"/>
        <xdr:cNvSpPr>
          <a:spLocks noChangeAspect="1" noChangeArrowheads="1"/>
        </xdr:cNvSpPr>
      </xdr:nvSpPr>
      <xdr:spPr bwMode="auto">
        <a:xfrm>
          <a:off x="485775" y="117919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7648" name="AutoShape 1"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7649" name="AutoShape 2"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7650" name="AutoShape 3"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7651" name="AutoShape 4"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7652" name="AutoShape 10"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7653" name="AutoShape 1"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7654" name="AutoShape 2"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7655" name="AutoShape 3"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7656" name="AutoShape 4"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7657" name="AutoShape 10"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7658" name="AutoShape 1"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7659" name="AutoShape 2"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7660" name="AutoShape 3"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7661" name="AutoShape 4"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7662" name="AutoShape 10"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7663" name="AutoShape 1"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7664" name="AutoShape 2"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7665" name="AutoShape 3"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7666" name="AutoShape 4"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7667" name="AutoShape 10"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7668" name="AutoShape 1"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7669" name="AutoShape 2"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7670" name="AutoShape 3"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7671" name="AutoShape 4"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7672" name="AutoShape 10"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7673" name="AutoShape 1"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7674" name="AutoShape 2"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7675" name="AutoShape 3"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7676" name="AutoShape 4"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7677" name="AutoShape 10"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7678" name="AutoShape 1"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7679" name="AutoShape 2"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7680" name="AutoShape 3"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7681" name="AutoShape 4"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7682" name="AutoShape 10"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7683" name="AutoShape 1"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7684" name="AutoShape 2"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7685" name="AutoShape 3"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7686" name="AutoShape 4"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7687" name="AutoShape 10"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7688" name="AutoShape 1"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7689" name="AutoShape 2"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7690" name="AutoShape 3"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7691" name="AutoShape 4"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7692" name="AutoShape 10"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7693" name="AutoShape 1"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7694" name="AutoShape 2"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7695" name="AutoShape 3"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7696" name="AutoShape 4"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7697" name="AutoShape 10"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110</xdr:row>
      <xdr:rowOff>0</xdr:rowOff>
    </xdr:from>
    <xdr:to>
      <xdr:col>1</xdr:col>
      <xdr:colOff>142875</xdr:colOff>
      <xdr:row>110</xdr:row>
      <xdr:rowOff>123825</xdr:rowOff>
    </xdr:to>
    <xdr:sp macro="" textlink="">
      <xdr:nvSpPr>
        <xdr:cNvPr id="987698" name="AutoShape 1" descr="image002"/>
        <xdr:cNvSpPr>
          <a:spLocks noChangeAspect="1" noChangeArrowheads="1"/>
        </xdr:cNvSpPr>
      </xdr:nvSpPr>
      <xdr:spPr bwMode="auto">
        <a:xfrm>
          <a:off x="485775" y="184594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110</xdr:row>
      <xdr:rowOff>0</xdr:rowOff>
    </xdr:from>
    <xdr:to>
      <xdr:col>1</xdr:col>
      <xdr:colOff>142875</xdr:colOff>
      <xdr:row>110</xdr:row>
      <xdr:rowOff>123825</xdr:rowOff>
    </xdr:to>
    <xdr:sp macro="" textlink="">
      <xdr:nvSpPr>
        <xdr:cNvPr id="987699" name="AutoShape 2" descr="image002"/>
        <xdr:cNvSpPr>
          <a:spLocks noChangeAspect="1" noChangeArrowheads="1"/>
        </xdr:cNvSpPr>
      </xdr:nvSpPr>
      <xdr:spPr bwMode="auto">
        <a:xfrm>
          <a:off x="485775" y="184594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110</xdr:row>
      <xdr:rowOff>0</xdr:rowOff>
    </xdr:from>
    <xdr:to>
      <xdr:col>1</xdr:col>
      <xdr:colOff>142875</xdr:colOff>
      <xdr:row>110</xdr:row>
      <xdr:rowOff>123825</xdr:rowOff>
    </xdr:to>
    <xdr:sp macro="" textlink="">
      <xdr:nvSpPr>
        <xdr:cNvPr id="987700" name="AutoShape 3" descr="image002"/>
        <xdr:cNvSpPr>
          <a:spLocks noChangeAspect="1" noChangeArrowheads="1"/>
        </xdr:cNvSpPr>
      </xdr:nvSpPr>
      <xdr:spPr bwMode="auto">
        <a:xfrm>
          <a:off x="485775" y="184594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110</xdr:row>
      <xdr:rowOff>0</xdr:rowOff>
    </xdr:from>
    <xdr:to>
      <xdr:col>1</xdr:col>
      <xdr:colOff>142875</xdr:colOff>
      <xdr:row>110</xdr:row>
      <xdr:rowOff>123825</xdr:rowOff>
    </xdr:to>
    <xdr:sp macro="" textlink="">
      <xdr:nvSpPr>
        <xdr:cNvPr id="987701" name="AutoShape 4" descr="image002"/>
        <xdr:cNvSpPr>
          <a:spLocks noChangeAspect="1" noChangeArrowheads="1"/>
        </xdr:cNvSpPr>
      </xdr:nvSpPr>
      <xdr:spPr bwMode="auto">
        <a:xfrm>
          <a:off x="485775" y="184594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110</xdr:row>
      <xdr:rowOff>0</xdr:rowOff>
    </xdr:from>
    <xdr:to>
      <xdr:col>1</xdr:col>
      <xdr:colOff>142875</xdr:colOff>
      <xdr:row>110</xdr:row>
      <xdr:rowOff>123825</xdr:rowOff>
    </xdr:to>
    <xdr:sp macro="" textlink="">
      <xdr:nvSpPr>
        <xdr:cNvPr id="987702" name="AutoShape 10" descr="image002"/>
        <xdr:cNvSpPr>
          <a:spLocks noChangeAspect="1" noChangeArrowheads="1"/>
        </xdr:cNvSpPr>
      </xdr:nvSpPr>
      <xdr:spPr bwMode="auto">
        <a:xfrm>
          <a:off x="485775" y="184594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7703" name="AutoShape 1"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7704" name="AutoShape 2"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7705" name="AutoShape 3"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7706" name="AutoShape 4"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7707" name="AutoShape 10"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xdr:row>
      <xdr:rowOff>0</xdr:rowOff>
    </xdr:from>
    <xdr:to>
      <xdr:col>1</xdr:col>
      <xdr:colOff>142875</xdr:colOff>
      <xdr:row>111</xdr:row>
      <xdr:rowOff>123825</xdr:rowOff>
    </xdr:to>
    <xdr:sp macro="" textlink="">
      <xdr:nvSpPr>
        <xdr:cNvPr id="987708" name="AutoShape 1" descr="image002"/>
        <xdr:cNvSpPr>
          <a:spLocks noChangeAspect="1" noChangeArrowheads="1"/>
        </xdr:cNvSpPr>
      </xdr:nvSpPr>
      <xdr:spPr bwMode="auto">
        <a:xfrm>
          <a:off x="485775" y="186690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xdr:row>
      <xdr:rowOff>0</xdr:rowOff>
    </xdr:from>
    <xdr:to>
      <xdr:col>1</xdr:col>
      <xdr:colOff>142875</xdr:colOff>
      <xdr:row>111</xdr:row>
      <xdr:rowOff>123825</xdr:rowOff>
    </xdr:to>
    <xdr:sp macro="" textlink="">
      <xdr:nvSpPr>
        <xdr:cNvPr id="987709" name="AutoShape 2" descr="image002"/>
        <xdr:cNvSpPr>
          <a:spLocks noChangeAspect="1" noChangeArrowheads="1"/>
        </xdr:cNvSpPr>
      </xdr:nvSpPr>
      <xdr:spPr bwMode="auto">
        <a:xfrm>
          <a:off x="485775" y="186690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xdr:row>
      <xdr:rowOff>0</xdr:rowOff>
    </xdr:from>
    <xdr:to>
      <xdr:col>1</xdr:col>
      <xdr:colOff>142875</xdr:colOff>
      <xdr:row>111</xdr:row>
      <xdr:rowOff>123825</xdr:rowOff>
    </xdr:to>
    <xdr:sp macro="" textlink="">
      <xdr:nvSpPr>
        <xdr:cNvPr id="987710" name="AutoShape 3" descr="image002"/>
        <xdr:cNvSpPr>
          <a:spLocks noChangeAspect="1" noChangeArrowheads="1"/>
        </xdr:cNvSpPr>
      </xdr:nvSpPr>
      <xdr:spPr bwMode="auto">
        <a:xfrm>
          <a:off x="485775" y="186690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xdr:row>
      <xdr:rowOff>0</xdr:rowOff>
    </xdr:from>
    <xdr:to>
      <xdr:col>1</xdr:col>
      <xdr:colOff>142875</xdr:colOff>
      <xdr:row>111</xdr:row>
      <xdr:rowOff>123825</xdr:rowOff>
    </xdr:to>
    <xdr:sp macro="" textlink="">
      <xdr:nvSpPr>
        <xdr:cNvPr id="987711" name="AutoShape 4" descr="image002"/>
        <xdr:cNvSpPr>
          <a:spLocks noChangeAspect="1" noChangeArrowheads="1"/>
        </xdr:cNvSpPr>
      </xdr:nvSpPr>
      <xdr:spPr bwMode="auto">
        <a:xfrm>
          <a:off x="485775" y="186690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111</xdr:row>
      <xdr:rowOff>0</xdr:rowOff>
    </xdr:from>
    <xdr:to>
      <xdr:col>1</xdr:col>
      <xdr:colOff>142875</xdr:colOff>
      <xdr:row>111</xdr:row>
      <xdr:rowOff>123825</xdr:rowOff>
    </xdr:to>
    <xdr:sp macro="" textlink="">
      <xdr:nvSpPr>
        <xdr:cNvPr id="987712" name="AutoShape 10" descr="image002"/>
        <xdr:cNvSpPr>
          <a:spLocks noChangeAspect="1" noChangeArrowheads="1"/>
        </xdr:cNvSpPr>
      </xdr:nvSpPr>
      <xdr:spPr bwMode="auto">
        <a:xfrm>
          <a:off x="485775" y="186690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7713" name="AutoShape 1"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7714" name="AutoShape 2"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7715" name="AutoShape 3"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7716" name="AutoShape 4"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7717" name="AutoShape 10"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7718" name="AutoShape 1"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7719" name="AutoShape 2"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7720" name="AutoShape 3"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7721" name="AutoShape 4"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7722" name="AutoShape 10"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7723" name="AutoShape 1"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7724" name="AutoShape 2"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7725" name="AutoShape 3"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7726" name="AutoShape 4"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7727" name="AutoShape 10"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7728" name="AutoShape 1"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7729" name="AutoShape 2"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7730" name="AutoShape 3"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7731" name="AutoShape 4"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7732" name="AutoShape 10"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7733" name="AutoShape 1"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7734" name="AutoShape 2"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7735" name="AutoShape 3"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7736" name="AutoShape 4"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7737" name="AutoShape 10"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7738" name="AutoShape 1"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7739" name="AutoShape 2"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7740" name="AutoShape 3"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7741" name="AutoShape 4"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7742" name="AutoShape 10"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7743" name="AutoShape 1"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7744" name="AutoShape 2"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7745" name="AutoShape 3"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7746" name="AutoShape 4"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7747" name="AutoShape 10"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7748" name="AutoShape 1"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7749" name="AutoShape 2"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7750" name="AutoShape 3"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7751" name="AutoShape 4"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7752" name="AutoShape 10"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7753" name="AutoShape 1"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7754" name="AutoShape 2"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7755" name="AutoShape 3"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7756" name="AutoShape 4"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7757" name="AutoShape 10"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7758" name="AutoShape 1"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7759" name="AutoShape 2"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7760" name="AutoShape 3"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7761" name="AutoShape 4"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7762" name="AutoShape 10"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147</xdr:row>
      <xdr:rowOff>0</xdr:rowOff>
    </xdr:from>
    <xdr:to>
      <xdr:col>1</xdr:col>
      <xdr:colOff>142875</xdr:colOff>
      <xdr:row>147</xdr:row>
      <xdr:rowOff>123825</xdr:rowOff>
    </xdr:to>
    <xdr:sp macro="" textlink="">
      <xdr:nvSpPr>
        <xdr:cNvPr id="987763" name="AutoShape 1" descr="image002"/>
        <xdr:cNvSpPr>
          <a:spLocks noChangeAspect="1" noChangeArrowheads="1"/>
        </xdr:cNvSpPr>
      </xdr:nvSpPr>
      <xdr:spPr bwMode="auto">
        <a:xfrm>
          <a:off x="485775" y="254603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147</xdr:row>
      <xdr:rowOff>0</xdr:rowOff>
    </xdr:from>
    <xdr:to>
      <xdr:col>1</xdr:col>
      <xdr:colOff>142875</xdr:colOff>
      <xdr:row>147</xdr:row>
      <xdr:rowOff>123825</xdr:rowOff>
    </xdr:to>
    <xdr:sp macro="" textlink="">
      <xdr:nvSpPr>
        <xdr:cNvPr id="987764" name="AutoShape 2" descr="image002"/>
        <xdr:cNvSpPr>
          <a:spLocks noChangeAspect="1" noChangeArrowheads="1"/>
        </xdr:cNvSpPr>
      </xdr:nvSpPr>
      <xdr:spPr bwMode="auto">
        <a:xfrm>
          <a:off x="485775" y="254603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147</xdr:row>
      <xdr:rowOff>0</xdr:rowOff>
    </xdr:from>
    <xdr:to>
      <xdr:col>1</xdr:col>
      <xdr:colOff>142875</xdr:colOff>
      <xdr:row>147</xdr:row>
      <xdr:rowOff>123825</xdr:rowOff>
    </xdr:to>
    <xdr:sp macro="" textlink="">
      <xdr:nvSpPr>
        <xdr:cNvPr id="987765" name="AutoShape 3" descr="image002"/>
        <xdr:cNvSpPr>
          <a:spLocks noChangeAspect="1" noChangeArrowheads="1"/>
        </xdr:cNvSpPr>
      </xdr:nvSpPr>
      <xdr:spPr bwMode="auto">
        <a:xfrm>
          <a:off x="485775" y="254603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147</xdr:row>
      <xdr:rowOff>0</xdr:rowOff>
    </xdr:from>
    <xdr:to>
      <xdr:col>1</xdr:col>
      <xdr:colOff>142875</xdr:colOff>
      <xdr:row>147</xdr:row>
      <xdr:rowOff>123825</xdr:rowOff>
    </xdr:to>
    <xdr:sp macro="" textlink="">
      <xdr:nvSpPr>
        <xdr:cNvPr id="987766" name="AutoShape 4" descr="image002"/>
        <xdr:cNvSpPr>
          <a:spLocks noChangeAspect="1" noChangeArrowheads="1"/>
        </xdr:cNvSpPr>
      </xdr:nvSpPr>
      <xdr:spPr bwMode="auto">
        <a:xfrm>
          <a:off x="485775" y="254603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147</xdr:row>
      <xdr:rowOff>0</xdr:rowOff>
    </xdr:from>
    <xdr:to>
      <xdr:col>1</xdr:col>
      <xdr:colOff>142875</xdr:colOff>
      <xdr:row>147</xdr:row>
      <xdr:rowOff>123825</xdr:rowOff>
    </xdr:to>
    <xdr:sp macro="" textlink="">
      <xdr:nvSpPr>
        <xdr:cNvPr id="987767" name="AutoShape 10" descr="image002"/>
        <xdr:cNvSpPr>
          <a:spLocks noChangeAspect="1" noChangeArrowheads="1"/>
        </xdr:cNvSpPr>
      </xdr:nvSpPr>
      <xdr:spPr bwMode="auto">
        <a:xfrm>
          <a:off x="485775" y="254603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7768" name="AutoShape 1"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7769" name="AutoShape 2"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7770" name="AutoShape 3"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7771" name="AutoShape 4"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7772" name="AutoShape 10"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148</xdr:row>
      <xdr:rowOff>0</xdr:rowOff>
    </xdr:from>
    <xdr:to>
      <xdr:col>1</xdr:col>
      <xdr:colOff>142875</xdr:colOff>
      <xdr:row>148</xdr:row>
      <xdr:rowOff>123825</xdr:rowOff>
    </xdr:to>
    <xdr:sp macro="" textlink="">
      <xdr:nvSpPr>
        <xdr:cNvPr id="987773" name="AutoShape 1" descr="image002"/>
        <xdr:cNvSpPr>
          <a:spLocks noChangeAspect="1" noChangeArrowheads="1"/>
        </xdr:cNvSpPr>
      </xdr:nvSpPr>
      <xdr:spPr bwMode="auto">
        <a:xfrm>
          <a:off x="485775" y="256698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148</xdr:row>
      <xdr:rowOff>0</xdr:rowOff>
    </xdr:from>
    <xdr:to>
      <xdr:col>1</xdr:col>
      <xdr:colOff>142875</xdr:colOff>
      <xdr:row>148</xdr:row>
      <xdr:rowOff>123825</xdr:rowOff>
    </xdr:to>
    <xdr:sp macro="" textlink="">
      <xdr:nvSpPr>
        <xdr:cNvPr id="987774" name="AutoShape 2" descr="image002"/>
        <xdr:cNvSpPr>
          <a:spLocks noChangeAspect="1" noChangeArrowheads="1"/>
        </xdr:cNvSpPr>
      </xdr:nvSpPr>
      <xdr:spPr bwMode="auto">
        <a:xfrm>
          <a:off x="485775" y="256698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148</xdr:row>
      <xdr:rowOff>0</xdr:rowOff>
    </xdr:from>
    <xdr:to>
      <xdr:col>1</xdr:col>
      <xdr:colOff>142875</xdr:colOff>
      <xdr:row>148</xdr:row>
      <xdr:rowOff>123825</xdr:rowOff>
    </xdr:to>
    <xdr:sp macro="" textlink="">
      <xdr:nvSpPr>
        <xdr:cNvPr id="987775" name="AutoShape 3" descr="image002"/>
        <xdr:cNvSpPr>
          <a:spLocks noChangeAspect="1" noChangeArrowheads="1"/>
        </xdr:cNvSpPr>
      </xdr:nvSpPr>
      <xdr:spPr bwMode="auto">
        <a:xfrm>
          <a:off x="485775" y="256698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148</xdr:row>
      <xdr:rowOff>0</xdr:rowOff>
    </xdr:from>
    <xdr:to>
      <xdr:col>1</xdr:col>
      <xdr:colOff>142875</xdr:colOff>
      <xdr:row>148</xdr:row>
      <xdr:rowOff>123825</xdr:rowOff>
    </xdr:to>
    <xdr:sp macro="" textlink="">
      <xdr:nvSpPr>
        <xdr:cNvPr id="987776" name="AutoShape 4" descr="image002"/>
        <xdr:cNvSpPr>
          <a:spLocks noChangeAspect="1" noChangeArrowheads="1"/>
        </xdr:cNvSpPr>
      </xdr:nvSpPr>
      <xdr:spPr bwMode="auto">
        <a:xfrm>
          <a:off x="485775" y="256698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148</xdr:row>
      <xdr:rowOff>0</xdr:rowOff>
    </xdr:from>
    <xdr:to>
      <xdr:col>1</xdr:col>
      <xdr:colOff>142875</xdr:colOff>
      <xdr:row>148</xdr:row>
      <xdr:rowOff>123825</xdr:rowOff>
    </xdr:to>
    <xdr:sp macro="" textlink="">
      <xdr:nvSpPr>
        <xdr:cNvPr id="987777" name="AutoShape 10" descr="image002"/>
        <xdr:cNvSpPr>
          <a:spLocks noChangeAspect="1" noChangeArrowheads="1"/>
        </xdr:cNvSpPr>
      </xdr:nvSpPr>
      <xdr:spPr bwMode="auto">
        <a:xfrm>
          <a:off x="485775" y="256698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7778" name="AutoShape 1"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7779" name="AutoShape 2"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7780" name="AutoShape 3"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7781" name="AutoShape 4"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7782" name="AutoShape 10"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147</xdr:row>
      <xdr:rowOff>0</xdr:rowOff>
    </xdr:from>
    <xdr:to>
      <xdr:col>1</xdr:col>
      <xdr:colOff>142875</xdr:colOff>
      <xdr:row>147</xdr:row>
      <xdr:rowOff>123825</xdr:rowOff>
    </xdr:to>
    <xdr:sp macro="" textlink="">
      <xdr:nvSpPr>
        <xdr:cNvPr id="987783" name="AutoShape 1" descr="image002"/>
        <xdr:cNvSpPr>
          <a:spLocks noChangeAspect="1" noChangeArrowheads="1"/>
        </xdr:cNvSpPr>
      </xdr:nvSpPr>
      <xdr:spPr bwMode="auto">
        <a:xfrm>
          <a:off x="485775" y="254603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147</xdr:row>
      <xdr:rowOff>0</xdr:rowOff>
    </xdr:from>
    <xdr:to>
      <xdr:col>1</xdr:col>
      <xdr:colOff>142875</xdr:colOff>
      <xdr:row>147</xdr:row>
      <xdr:rowOff>123825</xdr:rowOff>
    </xdr:to>
    <xdr:sp macro="" textlink="">
      <xdr:nvSpPr>
        <xdr:cNvPr id="987784" name="AutoShape 2" descr="image002"/>
        <xdr:cNvSpPr>
          <a:spLocks noChangeAspect="1" noChangeArrowheads="1"/>
        </xdr:cNvSpPr>
      </xdr:nvSpPr>
      <xdr:spPr bwMode="auto">
        <a:xfrm>
          <a:off x="485775" y="254603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147</xdr:row>
      <xdr:rowOff>0</xdr:rowOff>
    </xdr:from>
    <xdr:to>
      <xdr:col>1</xdr:col>
      <xdr:colOff>142875</xdr:colOff>
      <xdr:row>147</xdr:row>
      <xdr:rowOff>123825</xdr:rowOff>
    </xdr:to>
    <xdr:sp macro="" textlink="">
      <xdr:nvSpPr>
        <xdr:cNvPr id="987785" name="AutoShape 3" descr="image002"/>
        <xdr:cNvSpPr>
          <a:spLocks noChangeAspect="1" noChangeArrowheads="1"/>
        </xdr:cNvSpPr>
      </xdr:nvSpPr>
      <xdr:spPr bwMode="auto">
        <a:xfrm>
          <a:off x="485775" y="254603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147</xdr:row>
      <xdr:rowOff>0</xdr:rowOff>
    </xdr:from>
    <xdr:to>
      <xdr:col>1</xdr:col>
      <xdr:colOff>142875</xdr:colOff>
      <xdr:row>147</xdr:row>
      <xdr:rowOff>123825</xdr:rowOff>
    </xdr:to>
    <xdr:sp macro="" textlink="">
      <xdr:nvSpPr>
        <xdr:cNvPr id="987786" name="AutoShape 4" descr="image002"/>
        <xdr:cNvSpPr>
          <a:spLocks noChangeAspect="1" noChangeArrowheads="1"/>
        </xdr:cNvSpPr>
      </xdr:nvSpPr>
      <xdr:spPr bwMode="auto">
        <a:xfrm>
          <a:off x="485775" y="254603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147</xdr:row>
      <xdr:rowOff>0</xdr:rowOff>
    </xdr:from>
    <xdr:to>
      <xdr:col>1</xdr:col>
      <xdr:colOff>142875</xdr:colOff>
      <xdr:row>147</xdr:row>
      <xdr:rowOff>123825</xdr:rowOff>
    </xdr:to>
    <xdr:sp macro="" textlink="">
      <xdr:nvSpPr>
        <xdr:cNvPr id="987787" name="AutoShape 10" descr="image002"/>
        <xdr:cNvSpPr>
          <a:spLocks noChangeAspect="1" noChangeArrowheads="1"/>
        </xdr:cNvSpPr>
      </xdr:nvSpPr>
      <xdr:spPr bwMode="auto">
        <a:xfrm>
          <a:off x="485775" y="254603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148</xdr:row>
      <xdr:rowOff>0</xdr:rowOff>
    </xdr:from>
    <xdr:to>
      <xdr:col>1</xdr:col>
      <xdr:colOff>142875</xdr:colOff>
      <xdr:row>148</xdr:row>
      <xdr:rowOff>123825</xdr:rowOff>
    </xdr:to>
    <xdr:sp macro="" textlink="">
      <xdr:nvSpPr>
        <xdr:cNvPr id="987788" name="AutoShape 1" descr="image002"/>
        <xdr:cNvSpPr>
          <a:spLocks noChangeAspect="1" noChangeArrowheads="1"/>
        </xdr:cNvSpPr>
      </xdr:nvSpPr>
      <xdr:spPr bwMode="auto">
        <a:xfrm>
          <a:off x="485775" y="256698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148</xdr:row>
      <xdr:rowOff>0</xdr:rowOff>
    </xdr:from>
    <xdr:to>
      <xdr:col>1</xdr:col>
      <xdr:colOff>142875</xdr:colOff>
      <xdr:row>148</xdr:row>
      <xdr:rowOff>123825</xdr:rowOff>
    </xdr:to>
    <xdr:sp macro="" textlink="">
      <xdr:nvSpPr>
        <xdr:cNvPr id="987789" name="AutoShape 2" descr="image002"/>
        <xdr:cNvSpPr>
          <a:spLocks noChangeAspect="1" noChangeArrowheads="1"/>
        </xdr:cNvSpPr>
      </xdr:nvSpPr>
      <xdr:spPr bwMode="auto">
        <a:xfrm>
          <a:off x="485775" y="256698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148</xdr:row>
      <xdr:rowOff>0</xdr:rowOff>
    </xdr:from>
    <xdr:to>
      <xdr:col>1</xdr:col>
      <xdr:colOff>142875</xdr:colOff>
      <xdr:row>148</xdr:row>
      <xdr:rowOff>123825</xdr:rowOff>
    </xdr:to>
    <xdr:sp macro="" textlink="">
      <xdr:nvSpPr>
        <xdr:cNvPr id="987790" name="AutoShape 3" descr="image002"/>
        <xdr:cNvSpPr>
          <a:spLocks noChangeAspect="1" noChangeArrowheads="1"/>
        </xdr:cNvSpPr>
      </xdr:nvSpPr>
      <xdr:spPr bwMode="auto">
        <a:xfrm>
          <a:off x="485775" y="256698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148</xdr:row>
      <xdr:rowOff>0</xdr:rowOff>
    </xdr:from>
    <xdr:to>
      <xdr:col>1</xdr:col>
      <xdr:colOff>142875</xdr:colOff>
      <xdr:row>148</xdr:row>
      <xdr:rowOff>123825</xdr:rowOff>
    </xdr:to>
    <xdr:sp macro="" textlink="">
      <xdr:nvSpPr>
        <xdr:cNvPr id="987791" name="AutoShape 4" descr="image002"/>
        <xdr:cNvSpPr>
          <a:spLocks noChangeAspect="1" noChangeArrowheads="1"/>
        </xdr:cNvSpPr>
      </xdr:nvSpPr>
      <xdr:spPr bwMode="auto">
        <a:xfrm>
          <a:off x="485775" y="256698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148</xdr:row>
      <xdr:rowOff>0</xdr:rowOff>
    </xdr:from>
    <xdr:to>
      <xdr:col>1</xdr:col>
      <xdr:colOff>142875</xdr:colOff>
      <xdr:row>148</xdr:row>
      <xdr:rowOff>123825</xdr:rowOff>
    </xdr:to>
    <xdr:sp macro="" textlink="">
      <xdr:nvSpPr>
        <xdr:cNvPr id="987792" name="AutoShape 10" descr="image002"/>
        <xdr:cNvSpPr>
          <a:spLocks noChangeAspect="1" noChangeArrowheads="1"/>
        </xdr:cNvSpPr>
      </xdr:nvSpPr>
      <xdr:spPr bwMode="auto">
        <a:xfrm>
          <a:off x="485775" y="256698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7793" name="AutoShape 1"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7794" name="AutoShape 2"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7795" name="AutoShape 3"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7796" name="AutoShape 4"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7797" name="AutoShape 10"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7798" name="AutoShape 1"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7799" name="AutoShape 2"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7800" name="AutoShape 3"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7801" name="AutoShape 4"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7802" name="AutoShape 10"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7803" name="AutoShape 1"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7804" name="AutoShape 2"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7805" name="AutoShape 3"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7806" name="AutoShape 4"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7807" name="AutoShape 10"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7808" name="AutoShape 1"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7809" name="AutoShape 2"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7810" name="AutoShape 3"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7811" name="AutoShape 4"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123825</xdr:rowOff>
    </xdr:to>
    <xdr:sp macro="" textlink="">
      <xdr:nvSpPr>
        <xdr:cNvPr id="987812" name="AutoShape 10" descr="image002"/>
        <xdr:cNvSpPr>
          <a:spLocks noChangeAspect="1" noChangeArrowheads="1"/>
        </xdr:cNvSpPr>
      </xdr:nvSpPr>
      <xdr:spPr bwMode="auto">
        <a:xfrm>
          <a:off x="485775" y="881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13" name="AutoShape 1"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14" name="AutoShape 2"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15" name="AutoShape 3"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16" name="AutoShape 4"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17" name="AutoShape 10"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18" name="AutoShape 1"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19" name="AutoShape 2"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20" name="AutoShape 3"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21" name="AutoShape 4"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22" name="AutoShape 10"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23" name="AutoShape 1"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24" name="AutoShape 2"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25" name="AutoShape 3"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26" name="AutoShape 4"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27" name="AutoShape 10"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28" name="AutoShape 1"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29" name="AutoShape 2"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30" name="AutoShape 3"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31" name="AutoShape 4"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32" name="AutoShape 10"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33" name="AutoShape 1"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34" name="AutoShape 2"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35" name="AutoShape 3"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36" name="AutoShape 4"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37" name="AutoShape 10"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38" name="AutoShape 1"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39" name="AutoShape 2"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40" name="AutoShape 3"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41" name="AutoShape 4"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42" name="AutoShape 10"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43" name="AutoShape 1"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44" name="AutoShape 2"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45" name="AutoShape 3"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46" name="AutoShape 4"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47" name="AutoShape 10"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48" name="AutoShape 1"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49" name="AutoShape 2"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50" name="AutoShape 3"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51" name="AutoShape 4"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52" name="AutoShape 10"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53" name="AutoShape 1"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54" name="AutoShape 2"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55" name="AutoShape 3"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56" name="AutoShape 4"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57" name="AutoShape 10"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58" name="AutoShape 1"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59" name="AutoShape 2"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60" name="AutoShape 3"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61" name="AutoShape 4"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62" name="AutoShape 10"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63" name="AutoShape 1"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64" name="AutoShape 2"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65" name="AutoShape 3"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66" name="AutoShape 4"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67" name="AutoShape 10"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68" name="AutoShape 1"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69" name="AutoShape 2"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70" name="AutoShape 3"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71" name="AutoShape 4"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72" name="AutoShape 10"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73" name="AutoShape 1"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74" name="AutoShape 2"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75" name="AutoShape 3"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76" name="AutoShape 4"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77" name="AutoShape 10"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78" name="AutoShape 1"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79" name="AutoShape 2"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80" name="AutoShape 3"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81" name="AutoShape 4"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82" name="AutoShape 10"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83" name="AutoShape 1"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84" name="AutoShape 2"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85" name="AutoShape 3"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86" name="AutoShape 4"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64</xdr:row>
      <xdr:rowOff>0</xdr:rowOff>
    </xdr:from>
    <xdr:to>
      <xdr:col>1</xdr:col>
      <xdr:colOff>142875</xdr:colOff>
      <xdr:row>64</xdr:row>
      <xdr:rowOff>123825</xdr:rowOff>
    </xdr:to>
    <xdr:sp macro="" textlink="">
      <xdr:nvSpPr>
        <xdr:cNvPr id="987887" name="AutoShape 10" descr="image002"/>
        <xdr:cNvSpPr>
          <a:spLocks noChangeAspect="1" noChangeArrowheads="1"/>
        </xdr:cNvSpPr>
      </xdr:nvSpPr>
      <xdr:spPr bwMode="auto">
        <a:xfrm>
          <a:off x="485775" y="9944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888" name="AutoShape 1"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889" name="AutoShape 2"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890" name="AutoShape 3"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891" name="AutoShape 4"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892" name="AutoShape 10"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893" name="AutoShape 1"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894" name="AutoShape 2"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895" name="AutoShape 3"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896" name="AutoShape 4"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897" name="AutoShape 10"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898" name="AutoShape 1"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899" name="AutoShape 2"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00" name="AutoShape 3"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01" name="AutoShape 4"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02" name="AutoShape 10"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03" name="AutoShape 1"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04" name="AutoShape 2"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05" name="AutoShape 3"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06" name="AutoShape 4"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07" name="AutoShape 10"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08" name="AutoShape 1"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09" name="AutoShape 2"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10" name="AutoShape 3"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11" name="AutoShape 4"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12" name="AutoShape 10"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13" name="AutoShape 1"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14" name="AutoShape 2"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15" name="AutoShape 3"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16" name="AutoShape 4"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17" name="AutoShape 10"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18" name="AutoShape 1"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19" name="AutoShape 2"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20" name="AutoShape 3"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21" name="AutoShape 4"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22" name="AutoShape 10"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23" name="AutoShape 1"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24" name="AutoShape 2"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25" name="AutoShape 3"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26" name="AutoShape 4"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27" name="AutoShape 10"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28" name="AutoShape 1"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29" name="AutoShape 2"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30" name="AutoShape 3"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31" name="AutoShape 4"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32" name="AutoShape 10"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33" name="AutoShape 1"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34" name="AutoShape 2"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35" name="AutoShape 3"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36" name="AutoShape 4"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37" name="AutoShape 10"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38" name="AutoShape 1"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39" name="AutoShape 2"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40" name="AutoShape 3"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41" name="AutoShape 4"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42" name="AutoShape 10"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43" name="AutoShape 1"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44" name="AutoShape 2"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45" name="AutoShape 3"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46" name="AutoShape 4"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47" name="AutoShape 10"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48" name="AutoShape 1"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49" name="AutoShape 2"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50" name="AutoShape 3"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51" name="AutoShape 4"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52" name="AutoShape 10"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53" name="AutoShape 1"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54" name="AutoShape 2"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55" name="AutoShape 3"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56" name="AutoShape 4"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57" name="AutoShape 10"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58" name="AutoShape 1"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59" name="AutoShape 2"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60" name="AutoShape 3"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61" name="AutoShape 4"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62" name="AutoShape 10"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63" name="AutoShape 1"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64" name="AutoShape 2"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65" name="AutoShape 3"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66" name="AutoShape 4"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67" name="AutoShape 10"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68" name="AutoShape 1"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69" name="AutoShape 2"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70" name="AutoShape 3"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71" name="AutoShape 4"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72" name="AutoShape 10"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73" name="AutoShape 1"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74" name="AutoShape 2"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75" name="AutoShape 3"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76" name="AutoShape 4"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77" name="AutoShape 10"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78" name="AutoShape 1"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79" name="AutoShape 2"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80" name="AutoShape 3"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81" name="AutoShape 4"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82" name="AutoShape 10"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83" name="AutoShape 1"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84" name="AutoShape 2"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85" name="AutoShape 3"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86" name="AutoShape 4"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87" name="AutoShape 10"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88" name="AutoShape 1"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89" name="AutoShape 2"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90" name="AutoShape 3"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91" name="AutoShape 4"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92" name="AutoShape 10"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93" name="AutoShape 1"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94" name="AutoShape 2"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95" name="AutoShape 3"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96" name="AutoShape 4"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97" name="AutoShape 10"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98" name="AutoShape 1"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7999" name="AutoShape 2"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8000" name="AutoShape 3"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8001" name="AutoShape 4"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8002" name="AutoShape 10"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8003" name="AutoShape 1"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8004" name="AutoShape 2"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8005" name="AutoShape 3"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8006" name="AutoShape 4"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8007" name="AutoShape 10"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8008" name="AutoShape 1"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8009" name="AutoShape 2"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8010" name="AutoShape 3"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8011" name="AutoShape 4"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8012" name="AutoShape 10"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8013" name="AutoShape 1"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8014" name="AutoShape 2"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8015" name="AutoShape 3"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8016" name="AutoShape 4"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70</xdr:row>
      <xdr:rowOff>0</xdr:rowOff>
    </xdr:from>
    <xdr:to>
      <xdr:col>1</xdr:col>
      <xdr:colOff>142875</xdr:colOff>
      <xdr:row>70</xdr:row>
      <xdr:rowOff>123825</xdr:rowOff>
    </xdr:to>
    <xdr:sp macro="" textlink="">
      <xdr:nvSpPr>
        <xdr:cNvPr id="988017" name="AutoShape 10" descr="image002"/>
        <xdr:cNvSpPr>
          <a:spLocks noChangeAspect="1" noChangeArrowheads="1"/>
        </xdr:cNvSpPr>
      </xdr:nvSpPr>
      <xdr:spPr bwMode="auto">
        <a:xfrm>
          <a:off x="485775" y="11077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81</xdr:row>
      <xdr:rowOff>0</xdr:rowOff>
    </xdr:from>
    <xdr:to>
      <xdr:col>1</xdr:col>
      <xdr:colOff>142875</xdr:colOff>
      <xdr:row>81</xdr:row>
      <xdr:rowOff>123825</xdr:rowOff>
    </xdr:to>
    <xdr:sp macro="" textlink="">
      <xdr:nvSpPr>
        <xdr:cNvPr id="988018" name="AutoShape 1" descr="image002"/>
        <xdr:cNvSpPr>
          <a:spLocks noChangeAspect="1" noChangeArrowheads="1"/>
        </xdr:cNvSpPr>
      </xdr:nvSpPr>
      <xdr:spPr bwMode="auto">
        <a:xfrm>
          <a:off x="485775" y="12211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81</xdr:row>
      <xdr:rowOff>0</xdr:rowOff>
    </xdr:from>
    <xdr:to>
      <xdr:col>1</xdr:col>
      <xdr:colOff>142875</xdr:colOff>
      <xdr:row>81</xdr:row>
      <xdr:rowOff>123825</xdr:rowOff>
    </xdr:to>
    <xdr:sp macro="" textlink="">
      <xdr:nvSpPr>
        <xdr:cNvPr id="988019" name="AutoShape 2" descr="image002"/>
        <xdr:cNvSpPr>
          <a:spLocks noChangeAspect="1" noChangeArrowheads="1"/>
        </xdr:cNvSpPr>
      </xdr:nvSpPr>
      <xdr:spPr bwMode="auto">
        <a:xfrm>
          <a:off x="485775" y="12211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81</xdr:row>
      <xdr:rowOff>0</xdr:rowOff>
    </xdr:from>
    <xdr:to>
      <xdr:col>1</xdr:col>
      <xdr:colOff>142875</xdr:colOff>
      <xdr:row>81</xdr:row>
      <xdr:rowOff>123825</xdr:rowOff>
    </xdr:to>
    <xdr:sp macro="" textlink="">
      <xdr:nvSpPr>
        <xdr:cNvPr id="988020" name="AutoShape 3" descr="image002"/>
        <xdr:cNvSpPr>
          <a:spLocks noChangeAspect="1" noChangeArrowheads="1"/>
        </xdr:cNvSpPr>
      </xdr:nvSpPr>
      <xdr:spPr bwMode="auto">
        <a:xfrm>
          <a:off x="485775" y="12211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81</xdr:row>
      <xdr:rowOff>0</xdr:rowOff>
    </xdr:from>
    <xdr:to>
      <xdr:col>1</xdr:col>
      <xdr:colOff>142875</xdr:colOff>
      <xdr:row>81</xdr:row>
      <xdr:rowOff>123825</xdr:rowOff>
    </xdr:to>
    <xdr:sp macro="" textlink="">
      <xdr:nvSpPr>
        <xdr:cNvPr id="988021" name="AutoShape 4" descr="image002"/>
        <xdr:cNvSpPr>
          <a:spLocks noChangeAspect="1" noChangeArrowheads="1"/>
        </xdr:cNvSpPr>
      </xdr:nvSpPr>
      <xdr:spPr bwMode="auto">
        <a:xfrm>
          <a:off x="485775" y="12211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81</xdr:row>
      <xdr:rowOff>0</xdr:rowOff>
    </xdr:from>
    <xdr:to>
      <xdr:col>1</xdr:col>
      <xdr:colOff>142875</xdr:colOff>
      <xdr:row>81</xdr:row>
      <xdr:rowOff>123825</xdr:rowOff>
    </xdr:to>
    <xdr:sp macro="" textlink="">
      <xdr:nvSpPr>
        <xdr:cNvPr id="988022" name="AutoShape 10" descr="image002"/>
        <xdr:cNvSpPr>
          <a:spLocks noChangeAspect="1" noChangeArrowheads="1"/>
        </xdr:cNvSpPr>
      </xdr:nvSpPr>
      <xdr:spPr bwMode="auto">
        <a:xfrm>
          <a:off x="485775" y="12211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81</xdr:row>
      <xdr:rowOff>0</xdr:rowOff>
    </xdr:from>
    <xdr:to>
      <xdr:col>1</xdr:col>
      <xdr:colOff>142875</xdr:colOff>
      <xdr:row>81</xdr:row>
      <xdr:rowOff>123825</xdr:rowOff>
    </xdr:to>
    <xdr:sp macro="" textlink="">
      <xdr:nvSpPr>
        <xdr:cNvPr id="988023" name="AutoShape 1" descr="image002"/>
        <xdr:cNvSpPr>
          <a:spLocks noChangeAspect="1" noChangeArrowheads="1"/>
        </xdr:cNvSpPr>
      </xdr:nvSpPr>
      <xdr:spPr bwMode="auto">
        <a:xfrm>
          <a:off x="485775" y="12211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81</xdr:row>
      <xdr:rowOff>0</xdr:rowOff>
    </xdr:from>
    <xdr:to>
      <xdr:col>1</xdr:col>
      <xdr:colOff>142875</xdr:colOff>
      <xdr:row>81</xdr:row>
      <xdr:rowOff>123825</xdr:rowOff>
    </xdr:to>
    <xdr:sp macro="" textlink="">
      <xdr:nvSpPr>
        <xdr:cNvPr id="988024" name="AutoShape 2" descr="image002"/>
        <xdr:cNvSpPr>
          <a:spLocks noChangeAspect="1" noChangeArrowheads="1"/>
        </xdr:cNvSpPr>
      </xdr:nvSpPr>
      <xdr:spPr bwMode="auto">
        <a:xfrm>
          <a:off x="485775" y="12211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81</xdr:row>
      <xdr:rowOff>0</xdr:rowOff>
    </xdr:from>
    <xdr:to>
      <xdr:col>1</xdr:col>
      <xdr:colOff>142875</xdr:colOff>
      <xdr:row>81</xdr:row>
      <xdr:rowOff>123825</xdr:rowOff>
    </xdr:to>
    <xdr:sp macro="" textlink="">
      <xdr:nvSpPr>
        <xdr:cNvPr id="988025" name="AutoShape 3" descr="image002"/>
        <xdr:cNvSpPr>
          <a:spLocks noChangeAspect="1" noChangeArrowheads="1"/>
        </xdr:cNvSpPr>
      </xdr:nvSpPr>
      <xdr:spPr bwMode="auto">
        <a:xfrm>
          <a:off x="485775" y="12211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81</xdr:row>
      <xdr:rowOff>0</xdr:rowOff>
    </xdr:from>
    <xdr:to>
      <xdr:col>1</xdr:col>
      <xdr:colOff>142875</xdr:colOff>
      <xdr:row>81</xdr:row>
      <xdr:rowOff>123825</xdr:rowOff>
    </xdr:to>
    <xdr:sp macro="" textlink="">
      <xdr:nvSpPr>
        <xdr:cNvPr id="988026" name="AutoShape 4" descr="image002"/>
        <xdr:cNvSpPr>
          <a:spLocks noChangeAspect="1" noChangeArrowheads="1"/>
        </xdr:cNvSpPr>
      </xdr:nvSpPr>
      <xdr:spPr bwMode="auto">
        <a:xfrm>
          <a:off x="485775" y="12211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81</xdr:row>
      <xdr:rowOff>0</xdr:rowOff>
    </xdr:from>
    <xdr:to>
      <xdr:col>1</xdr:col>
      <xdr:colOff>142875</xdr:colOff>
      <xdr:row>81</xdr:row>
      <xdr:rowOff>123825</xdr:rowOff>
    </xdr:to>
    <xdr:sp macro="" textlink="">
      <xdr:nvSpPr>
        <xdr:cNvPr id="988027" name="AutoShape 10" descr="image002"/>
        <xdr:cNvSpPr>
          <a:spLocks noChangeAspect="1" noChangeArrowheads="1"/>
        </xdr:cNvSpPr>
      </xdr:nvSpPr>
      <xdr:spPr bwMode="auto">
        <a:xfrm>
          <a:off x="485775" y="12211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81</xdr:row>
      <xdr:rowOff>0</xdr:rowOff>
    </xdr:from>
    <xdr:to>
      <xdr:col>1</xdr:col>
      <xdr:colOff>142875</xdr:colOff>
      <xdr:row>81</xdr:row>
      <xdr:rowOff>123825</xdr:rowOff>
    </xdr:to>
    <xdr:sp macro="" textlink="">
      <xdr:nvSpPr>
        <xdr:cNvPr id="988028" name="AutoShape 1" descr="image002"/>
        <xdr:cNvSpPr>
          <a:spLocks noChangeAspect="1" noChangeArrowheads="1"/>
        </xdr:cNvSpPr>
      </xdr:nvSpPr>
      <xdr:spPr bwMode="auto">
        <a:xfrm>
          <a:off x="485775" y="12211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81</xdr:row>
      <xdr:rowOff>0</xdr:rowOff>
    </xdr:from>
    <xdr:to>
      <xdr:col>1</xdr:col>
      <xdr:colOff>142875</xdr:colOff>
      <xdr:row>81</xdr:row>
      <xdr:rowOff>123825</xdr:rowOff>
    </xdr:to>
    <xdr:sp macro="" textlink="">
      <xdr:nvSpPr>
        <xdr:cNvPr id="988029" name="AutoShape 2" descr="image002"/>
        <xdr:cNvSpPr>
          <a:spLocks noChangeAspect="1" noChangeArrowheads="1"/>
        </xdr:cNvSpPr>
      </xdr:nvSpPr>
      <xdr:spPr bwMode="auto">
        <a:xfrm>
          <a:off x="485775" y="12211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81</xdr:row>
      <xdr:rowOff>0</xdr:rowOff>
    </xdr:from>
    <xdr:to>
      <xdr:col>1</xdr:col>
      <xdr:colOff>142875</xdr:colOff>
      <xdr:row>81</xdr:row>
      <xdr:rowOff>123825</xdr:rowOff>
    </xdr:to>
    <xdr:sp macro="" textlink="">
      <xdr:nvSpPr>
        <xdr:cNvPr id="988030" name="AutoShape 3" descr="image002"/>
        <xdr:cNvSpPr>
          <a:spLocks noChangeAspect="1" noChangeArrowheads="1"/>
        </xdr:cNvSpPr>
      </xdr:nvSpPr>
      <xdr:spPr bwMode="auto">
        <a:xfrm>
          <a:off x="485775" y="12211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81</xdr:row>
      <xdr:rowOff>0</xdr:rowOff>
    </xdr:from>
    <xdr:to>
      <xdr:col>1</xdr:col>
      <xdr:colOff>142875</xdr:colOff>
      <xdr:row>81</xdr:row>
      <xdr:rowOff>123825</xdr:rowOff>
    </xdr:to>
    <xdr:sp macro="" textlink="">
      <xdr:nvSpPr>
        <xdr:cNvPr id="988031" name="AutoShape 4" descr="image002"/>
        <xdr:cNvSpPr>
          <a:spLocks noChangeAspect="1" noChangeArrowheads="1"/>
        </xdr:cNvSpPr>
      </xdr:nvSpPr>
      <xdr:spPr bwMode="auto">
        <a:xfrm>
          <a:off x="485775" y="12211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81</xdr:row>
      <xdr:rowOff>0</xdr:rowOff>
    </xdr:from>
    <xdr:to>
      <xdr:col>1</xdr:col>
      <xdr:colOff>142875</xdr:colOff>
      <xdr:row>81</xdr:row>
      <xdr:rowOff>123825</xdr:rowOff>
    </xdr:to>
    <xdr:sp macro="" textlink="">
      <xdr:nvSpPr>
        <xdr:cNvPr id="988032" name="AutoShape 10" descr="image002"/>
        <xdr:cNvSpPr>
          <a:spLocks noChangeAspect="1" noChangeArrowheads="1"/>
        </xdr:cNvSpPr>
      </xdr:nvSpPr>
      <xdr:spPr bwMode="auto">
        <a:xfrm>
          <a:off x="485775" y="12211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033" name="AutoShape 1"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034" name="AutoShape 2"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035" name="AutoShape 3"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036" name="AutoShape 4"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037" name="AutoShape 10"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038" name="AutoShape 1"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039" name="AutoShape 2"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040" name="AutoShape 3"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041" name="AutoShape 4"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042" name="AutoShape 10"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043" name="AutoShape 1"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044" name="AutoShape 2"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045" name="AutoShape 3"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046" name="AutoShape 4"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047" name="AutoShape 10"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048" name="AutoShape 1"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049" name="AutoShape 2"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050" name="AutoShape 3"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051" name="AutoShape 4"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052" name="AutoShape 10"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053" name="AutoShape 1"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054" name="AutoShape 2"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055" name="AutoShape 3"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056" name="AutoShape 4"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057" name="AutoShape 10"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058" name="AutoShape 1"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059" name="AutoShape 2"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060" name="AutoShape 3"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061" name="AutoShape 4"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062" name="AutoShape 10"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063" name="AutoShape 1"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064" name="AutoShape 2"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065" name="AutoShape 3"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066" name="AutoShape 4"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067" name="AutoShape 10"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068" name="AutoShape 1"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069" name="AutoShape 2"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070" name="AutoShape 3"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071" name="AutoShape 4"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072" name="AutoShape 10"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073" name="AutoShape 1"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074" name="AutoShape 2"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075" name="AutoShape 3"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076" name="AutoShape 4"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077" name="AutoShape 10"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078" name="AutoShape 1"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079" name="AutoShape 2"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080" name="AutoShape 3"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081" name="AutoShape 4"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082" name="AutoShape 10"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083" name="AutoShape 1"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084" name="AutoShape 2"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085" name="AutoShape 3"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086" name="AutoShape 4"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087" name="AutoShape 10"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088" name="AutoShape 1"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089" name="AutoShape 2"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090" name="AutoShape 3"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091" name="AutoShape 4"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092" name="AutoShape 10"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093" name="AutoShape 1"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094" name="AutoShape 2"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095" name="AutoShape 3"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096" name="AutoShape 4"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097" name="AutoShape 10"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098" name="AutoShape 1"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099" name="AutoShape 2"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100" name="AutoShape 3"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101" name="AutoShape 4"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102" name="AutoShape 10"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103" name="AutoShape 1"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104" name="AutoShape 2"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105" name="AutoShape 3"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106" name="AutoShape 4"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97</xdr:row>
      <xdr:rowOff>0</xdr:rowOff>
    </xdr:from>
    <xdr:to>
      <xdr:col>1</xdr:col>
      <xdr:colOff>142875</xdr:colOff>
      <xdr:row>97</xdr:row>
      <xdr:rowOff>123825</xdr:rowOff>
    </xdr:to>
    <xdr:sp macro="" textlink="">
      <xdr:nvSpPr>
        <xdr:cNvPr id="988107" name="AutoShape 10" descr="image002"/>
        <xdr:cNvSpPr>
          <a:spLocks noChangeAspect="1" noChangeArrowheads="1"/>
        </xdr:cNvSpPr>
      </xdr:nvSpPr>
      <xdr:spPr bwMode="auto">
        <a:xfrm>
          <a:off x="485775" y="15897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08" name="AutoShape 1"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09" name="AutoShape 2"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10" name="AutoShape 3"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11" name="AutoShape 4"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12" name="AutoShape 10"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13" name="AutoShape 1"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14" name="AutoShape 2"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15" name="AutoShape 3"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16" name="AutoShape 4"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17" name="AutoShape 10"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18" name="AutoShape 1"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19" name="AutoShape 2"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20" name="AutoShape 3"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21" name="AutoShape 4"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22" name="AutoShape 10"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23" name="AutoShape 1"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24" name="AutoShape 2"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25" name="AutoShape 3"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26" name="AutoShape 4"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27" name="AutoShape 10"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28" name="AutoShape 1"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29" name="AutoShape 2"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30" name="AutoShape 3"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31" name="AutoShape 4"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32" name="AutoShape 10"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33" name="AutoShape 1"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34" name="AutoShape 2"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35" name="AutoShape 3"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36" name="AutoShape 4"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37" name="AutoShape 10"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38" name="AutoShape 1"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39" name="AutoShape 2"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40" name="AutoShape 3"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41" name="AutoShape 4"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42" name="AutoShape 10"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43" name="AutoShape 1"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44" name="AutoShape 2"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45" name="AutoShape 3"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46" name="AutoShape 4"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47" name="AutoShape 10"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48" name="AutoShape 1"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49" name="AutoShape 2"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50" name="AutoShape 3"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51" name="AutoShape 4"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52" name="AutoShape 10"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53" name="AutoShape 1"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54" name="AutoShape 2"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55" name="AutoShape 3"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56" name="AutoShape 4"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57" name="AutoShape 10"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58" name="AutoShape 1"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59" name="AutoShape 2"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60" name="AutoShape 3"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61" name="AutoShape 4"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62" name="AutoShape 10"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63" name="AutoShape 1"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64" name="AutoShape 2"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65" name="AutoShape 3"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66" name="AutoShape 4"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67" name="AutoShape 10"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68" name="AutoShape 1"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69" name="AutoShape 2"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70" name="AutoShape 3"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71" name="AutoShape 4"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72" name="AutoShape 10"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73" name="AutoShape 1"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74" name="AutoShape 2"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75" name="AutoShape 3"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76" name="AutoShape 4"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77" name="AutoShape 10"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78" name="AutoShape 1"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79" name="AutoShape 2"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80" name="AutoShape 3"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81" name="AutoShape 4"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82" name="AutoShape 10"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83" name="AutoShape 1"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84" name="AutoShape 2"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85" name="AutoShape 3"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86" name="AutoShape 4"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87" name="AutoShape 10"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88" name="AutoShape 1"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89" name="AutoShape 2"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90" name="AutoShape 3"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91" name="AutoShape 4"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92" name="AutoShape 10"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93" name="AutoShape 1"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94" name="AutoShape 2"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95" name="AutoShape 3"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96" name="AutoShape 4"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97" name="AutoShape 10"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98" name="AutoShape 1"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199" name="AutoShape 2"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200" name="AutoShape 3"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201" name="AutoShape 4"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202" name="AutoShape 10"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203" name="AutoShape 1"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204" name="AutoShape 2"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205" name="AutoShape 3"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206" name="AutoShape 4"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207" name="AutoShape 10"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208" name="AutoShape 1"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209" name="AutoShape 2"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210" name="AutoShape 3"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211" name="AutoShape 4"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212" name="AutoShape 10"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213" name="AutoShape 1"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214" name="AutoShape 2"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215" name="AutoShape 3"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216" name="AutoShape 4"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217" name="AutoShape 10"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218" name="AutoShape 1"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219" name="AutoShape 2"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220" name="AutoShape 3"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221" name="AutoShape 4"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222" name="AutoShape 10"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223" name="AutoShape 1"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224" name="AutoShape 2"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225" name="AutoShape 3"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226" name="AutoShape 4"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227" name="AutoShape 10"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228" name="AutoShape 1"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229" name="AutoShape 2"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230" name="AutoShape 3"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231" name="AutoShape 4"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232" name="AutoShape 10"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233" name="AutoShape 1"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234" name="AutoShape 2"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235" name="AutoShape 3"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236" name="AutoShape 4"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103</xdr:row>
      <xdr:rowOff>0</xdr:rowOff>
    </xdr:from>
    <xdr:to>
      <xdr:col>1</xdr:col>
      <xdr:colOff>142875</xdr:colOff>
      <xdr:row>103</xdr:row>
      <xdr:rowOff>123825</xdr:rowOff>
    </xdr:to>
    <xdr:sp macro="" textlink="">
      <xdr:nvSpPr>
        <xdr:cNvPr id="988237" name="AutoShape 10" descr="image002"/>
        <xdr:cNvSpPr>
          <a:spLocks noChangeAspect="1" noChangeArrowheads="1"/>
        </xdr:cNvSpPr>
      </xdr:nvSpPr>
      <xdr:spPr bwMode="auto">
        <a:xfrm>
          <a:off x="485775" y="17030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238" name="AutoShape 1"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239" name="AutoShape 2"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240" name="AutoShape 3"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241" name="AutoShape 4"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242" name="AutoShape 10"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243" name="AutoShape 1"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244" name="AutoShape 2"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245" name="AutoShape 3"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246" name="AutoShape 4"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247" name="AutoShape 10"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248" name="AutoShape 1"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249" name="AutoShape 2"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250" name="AutoShape 3"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251" name="AutoShape 4"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252" name="AutoShape 10"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253" name="AutoShape 1"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254" name="AutoShape 2"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255" name="AutoShape 3"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256" name="AutoShape 4"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257" name="AutoShape 10"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258" name="AutoShape 1"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259" name="AutoShape 2"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260" name="AutoShape 3"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261" name="AutoShape 4"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262" name="AutoShape 10"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263" name="AutoShape 1"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264" name="AutoShape 2"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265" name="AutoShape 3"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266" name="AutoShape 4"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267" name="AutoShape 10"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268" name="AutoShape 1"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269" name="AutoShape 2"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270" name="AutoShape 3"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271" name="AutoShape 4"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272" name="AutoShape 10"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273" name="AutoShape 1"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274" name="AutoShape 2"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275" name="AutoShape 3"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276" name="AutoShape 4"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277" name="AutoShape 10"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278" name="AutoShape 1"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279" name="AutoShape 2"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280" name="AutoShape 3"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281" name="AutoShape 4"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282" name="AutoShape 10"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283" name="AutoShape 1"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284" name="AutoShape 2"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285" name="AutoShape 3"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286" name="AutoShape 4"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287" name="AutoShape 10"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288" name="AutoShape 1"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289" name="AutoShape 2"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290" name="AutoShape 3"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291" name="AutoShape 4"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292" name="AutoShape 10"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293" name="AutoShape 1"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294" name="AutoShape 2"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295" name="AutoShape 3"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296" name="AutoShape 4"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297" name="AutoShape 10"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298" name="AutoShape 1"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299" name="AutoShape 2"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00" name="AutoShape 3"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01" name="AutoShape 4"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02" name="AutoShape 10"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03" name="AutoShape 1"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04" name="AutoShape 2"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05" name="AutoShape 3"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06" name="AutoShape 4"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07" name="AutoShape 10"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08" name="AutoShape 1"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09" name="AutoShape 2"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10" name="AutoShape 3"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11" name="AutoShape 4"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12" name="AutoShape 10"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13" name="AutoShape 1"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14" name="AutoShape 2"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15" name="AutoShape 3"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16" name="AutoShape 4"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17" name="AutoShape 10"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18" name="AutoShape 1"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19" name="AutoShape 2"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20" name="AutoShape 3"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21" name="AutoShape 4"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22" name="AutoShape 10"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23" name="AutoShape 1"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24" name="AutoShape 2"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25" name="AutoShape 3"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26" name="AutoShape 4"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27" name="AutoShape 10"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28" name="AutoShape 1"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29" name="AutoShape 2"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30" name="AutoShape 3"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31" name="AutoShape 4"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32" name="AutoShape 10"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33" name="AutoShape 1"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34" name="AutoShape 2"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35" name="AutoShape 3"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36" name="AutoShape 4"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37" name="AutoShape 10"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38" name="AutoShape 1"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39" name="AutoShape 2"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40" name="AutoShape 3"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41" name="AutoShape 4"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42" name="AutoShape 10"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43" name="AutoShape 1"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44" name="AutoShape 2"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45" name="AutoShape 3"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46" name="AutoShape 4"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47" name="AutoShape 10"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48" name="AutoShape 1"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49" name="AutoShape 2"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50" name="AutoShape 3"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51" name="AutoShape 4"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52" name="AutoShape 10"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53" name="AutoShape 1"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54" name="AutoShape 2"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55" name="AutoShape 3"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56" name="AutoShape 4"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57" name="AutoShape 10"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58" name="AutoShape 1"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59" name="AutoShape 2"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60" name="AutoShape 3"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61" name="AutoShape 4"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62" name="AutoShape 10"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63" name="AutoShape 1"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64" name="AutoShape 2"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65" name="AutoShape 3"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66" name="AutoShape 4"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67" name="AutoShape 10"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68" name="AutoShape 1"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69" name="AutoShape 2"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70" name="AutoShape 3"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71" name="AutoShape 4"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72" name="AutoShape 10"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73" name="AutoShape 1"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74" name="AutoShape 2"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75" name="AutoShape 3"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76" name="AutoShape 4"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77" name="AutoShape 10"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78" name="AutoShape 1"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79" name="AutoShape 2"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80" name="AutoShape 3"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81" name="AutoShape 4"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82" name="AutoShape 10"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83" name="AutoShape 1"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84" name="AutoShape 2"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85" name="AutoShape 3"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86" name="AutoShape 4"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87" name="AutoShape 10"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88" name="AutoShape 1"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89" name="AutoShape 2"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90" name="AutoShape 3"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91" name="AutoShape 4"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92" name="AutoShape 10"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93" name="AutoShape 1"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94" name="AutoShape 2"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95" name="AutoShape 3"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96" name="AutoShape 4"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97" name="AutoShape 10"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98" name="AutoShape 1"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399" name="AutoShape 2"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400" name="AutoShape 3"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401" name="AutoShape 4"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402" name="AutoShape 10"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403" name="AutoShape 1"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404" name="AutoShape 2"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405" name="AutoShape 3"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406" name="AutoShape 4"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407" name="AutoShape 10"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408" name="AutoShape 1"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409" name="AutoShape 2"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410" name="AutoShape 3"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411" name="AutoShape 4"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412" name="AutoShape 10"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413" name="AutoShape 1"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414" name="AutoShape 2"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415" name="AutoShape 3"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416" name="AutoShape 4"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417" name="AutoShape 10"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418" name="AutoShape 1"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419" name="AutoShape 2"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420" name="AutoShape 3"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421" name="AutoShape 4"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142875</xdr:colOff>
      <xdr:row>109</xdr:row>
      <xdr:rowOff>123825</xdr:rowOff>
    </xdr:to>
    <xdr:sp macro="" textlink="">
      <xdr:nvSpPr>
        <xdr:cNvPr id="988422" name="AutoShape 10" descr="image002"/>
        <xdr:cNvSpPr>
          <a:spLocks noChangeAspect="1" noChangeArrowheads="1"/>
        </xdr:cNvSpPr>
      </xdr:nvSpPr>
      <xdr:spPr bwMode="auto">
        <a:xfrm>
          <a:off x="485775" y="18164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142875</xdr:colOff>
      <xdr:row>90</xdr:row>
      <xdr:rowOff>123825</xdr:rowOff>
    </xdr:to>
    <xdr:sp macro="" textlink="">
      <xdr:nvSpPr>
        <xdr:cNvPr id="988423" name="AutoShape 1" descr="image002"/>
        <xdr:cNvSpPr>
          <a:spLocks noChangeAspect="1" noChangeArrowheads="1"/>
        </xdr:cNvSpPr>
      </xdr:nvSpPr>
      <xdr:spPr bwMode="auto">
        <a:xfrm>
          <a:off x="485775" y="150590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142875</xdr:colOff>
      <xdr:row>90</xdr:row>
      <xdr:rowOff>123825</xdr:rowOff>
    </xdr:to>
    <xdr:sp macro="" textlink="">
      <xdr:nvSpPr>
        <xdr:cNvPr id="988424" name="AutoShape 2" descr="image002"/>
        <xdr:cNvSpPr>
          <a:spLocks noChangeAspect="1" noChangeArrowheads="1"/>
        </xdr:cNvSpPr>
      </xdr:nvSpPr>
      <xdr:spPr bwMode="auto">
        <a:xfrm>
          <a:off x="485775" y="150590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142875</xdr:colOff>
      <xdr:row>90</xdr:row>
      <xdr:rowOff>123825</xdr:rowOff>
    </xdr:to>
    <xdr:sp macro="" textlink="">
      <xdr:nvSpPr>
        <xdr:cNvPr id="988425" name="AutoShape 3" descr="image002"/>
        <xdr:cNvSpPr>
          <a:spLocks noChangeAspect="1" noChangeArrowheads="1"/>
        </xdr:cNvSpPr>
      </xdr:nvSpPr>
      <xdr:spPr bwMode="auto">
        <a:xfrm>
          <a:off x="485775" y="150590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142875</xdr:colOff>
      <xdr:row>90</xdr:row>
      <xdr:rowOff>123825</xdr:rowOff>
    </xdr:to>
    <xdr:sp macro="" textlink="">
      <xdr:nvSpPr>
        <xdr:cNvPr id="988426" name="AutoShape 4" descr="image002"/>
        <xdr:cNvSpPr>
          <a:spLocks noChangeAspect="1" noChangeArrowheads="1"/>
        </xdr:cNvSpPr>
      </xdr:nvSpPr>
      <xdr:spPr bwMode="auto">
        <a:xfrm>
          <a:off x="485775" y="150590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142875</xdr:colOff>
      <xdr:row>90</xdr:row>
      <xdr:rowOff>123825</xdr:rowOff>
    </xdr:to>
    <xdr:sp macro="" textlink="">
      <xdr:nvSpPr>
        <xdr:cNvPr id="988427" name="AutoShape 10" descr="image002"/>
        <xdr:cNvSpPr>
          <a:spLocks noChangeAspect="1" noChangeArrowheads="1"/>
        </xdr:cNvSpPr>
      </xdr:nvSpPr>
      <xdr:spPr bwMode="auto">
        <a:xfrm>
          <a:off x="485775" y="150590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91</xdr:row>
      <xdr:rowOff>0</xdr:rowOff>
    </xdr:from>
    <xdr:to>
      <xdr:col>1</xdr:col>
      <xdr:colOff>142875</xdr:colOff>
      <xdr:row>91</xdr:row>
      <xdr:rowOff>123825</xdr:rowOff>
    </xdr:to>
    <xdr:sp macro="" textlink="">
      <xdr:nvSpPr>
        <xdr:cNvPr id="988428" name="AutoShape 1" descr="image002"/>
        <xdr:cNvSpPr>
          <a:spLocks noChangeAspect="1" noChangeArrowheads="1"/>
        </xdr:cNvSpPr>
      </xdr:nvSpPr>
      <xdr:spPr bwMode="auto">
        <a:xfrm>
          <a:off x="485775" y="15268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91</xdr:row>
      <xdr:rowOff>0</xdr:rowOff>
    </xdr:from>
    <xdr:to>
      <xdr:col>1</xdr:col>
      <xdr:colOff>142875</xdr:colOff>
      <xdr:row>91</xdr:row>
      <xdr:rowOff>123825</xdr:rowOff>
    </xdr:to>
    <xdr:sp macro="" textlink="">
      <xdr:nvSpPr>
        <xdr:cNvPr id="988429" name="AutoShape 2" descr="image002"/>
        <xdr:cNvSpPr>
          <a:spLocks noChangeAspect="1" noChangeArrowheads="1"/>
        </xdr:cNvSpPr>
      </xdr:nvSpPr>
      <xdr:spPr bwMode="auto">
        <a:xfrm>
          <a:off x="485775" y="15268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91</xdr:row>
      <xdr:rowOff>0</xdr:rowOff>
    </xdr:from>
    <xdr:to>
      <xdr:col>1</xdr:col>
      <xdr:colOff>142875</xdr:colOff>
      <xdr:row>91</xdr:row>
      <xdr:rowOff>123825</xdr:rowOff>
    </xdr:to>
    <xdr:sp macro="" textlink="">
      <xdr:nvSpPr>
        <xdr:cNvPr id="988430" name="AutoShape 3" descr="image002"/>
        <xdr:cNvSpPr>
          <a:spLocks noChangeAspect="1" noChangeArrowheads="1"/>
        </xdr:cNvSpPr>
      </xdr:nvSpPr>
      <xdr:spPr bwMode="auto">
        <a:xfrm>
          <a:off x="485775" y="15268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91</xdr:row>
      <xdr:rowOff>0</xdr:rowOff>
    </xdr:from>
    <xdr:to>
      <xdr:col>1</xdr:col>
      <xdr:colOff>142875</xdr:colOff>
      <xdr:row>91</xdr:row>
      <xdr:rowOff>123825</xdr:rowOff>
    </xdr:to>
    <xdr:sp macro="" textlink="">
      <xdr:nvSpPr>
        <xdr:cNvPr id="988431" name="AutoShape 4" descr="image002"/>
        <xdr:cNvSpPr>
          <a:spLocks noChangeAspect="1" noChangeArrowheads="1"/>
        </xdr:cNvSpPr>
      </xdr:nvSpPr>
      <xdr:spPr bwMode="auto">
        <a:xfrm>
          <a:off x="485775" y="15268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91</xdr:row>
      <xdr:rowOff>0</xdr:rowOff>
    </xdr:from>
    <xdr:to>
      <xdr:col>1</xdr:col>
      <xdr:colOff>142875</xdr:colOff>
      <xdr:row>91</xdr:row>
      <xdr:rowOff>123825</xdr:rowOff>
    </xdr:to>
    <xdr:sp macro="" textlink="">
      <xdr:nvSpPr>
        <xdr:cNvPr id="988432" name="AutoShape 10" descr="image002"/>
        <xdr:cNvSpPr>
          <a:spLocks noChangeAspect="1" noChangeArrowheads="1"/>
        </xdr:cNvSpPr>
      </xdr:nvSpPr>
      <xdr:spPr bwMode="auto">
        <a:xfrm>
          <a:off x="485775" y="15268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8433" name="AutoShape 1"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8434" name="AutoShape 2"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8435" name="AutoShape 3"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8436" name="AutoShape 4"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8437" name="AutoShape 10"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8438" name="AutoShape 1"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8439" name="AutoShape 2"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8440" name="AutoShape 3"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8441" name="AutoShape 4"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8442" name="AutoShape 10"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8443" name="AutoShape 1"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8444" name="AutoShape 2"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8445" name="AutoShape 3"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8446" name="AutoShape 4"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8447" name="AutoShape 10"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8448" name="AutoShape 1"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8449" name="AutoShape 2"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8450" name="AutoShape 3"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8451" name="AutoShape 4"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8452" name="AutoShape 10"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8453" name="AutoShape 1"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8454" name="AutoShape 2"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8455" name="AutoShape 3"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8456" name="AutoShape 4"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8457" name="AutoShape 10"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8458" name="AutoShape 1"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8459" name="AutoShape 2"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8460" name="AutoShape 3"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8461" name="AutoShape 4"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8462" name="AutoShape 10"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463" name="AutoShape 1"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464" name="AutoShape 2"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465" name="AutoShape 3"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466" name="AutoShape 4"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467" name="AutoShape 10"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468" name="AutoShape 1"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469" name="AutoShape 2"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470" name="AutoShape 3"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471" name="AutoShape 4"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472" name="AutoShape 10"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473" name="AutoShape 1"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474" name="AutoShape 2"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475" name="AutoShape 3"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476" name="AutoShape 4"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477" name="AutoShape 10"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478" name="AutoShape 1"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479" name="AutoShape 2"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480" name="AutoShape 3"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481" name="AutoShape 4"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482" name="AutoShape 10"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483" name="AutoShape 1"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484" name="AutoShape 2"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485" name="AutoShape 3"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486" name="AutoShape 4"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487" name="AutoShape 10"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488" name="AutoShape 1"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489" name="AutoShape 2"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490" name="AutoShape 3"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491" name="AutoShape 4"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492" name="AutoShape 10"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493" name="AutoShape 1"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494" name="AutoShape 2"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495" name="AutoShape 3"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496" name="AutoShape 4"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497" name="AutoShape 10"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498" name="AutoShape 1"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499" name="AutoShape 2"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00" name="AutoShape 3"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01" name="AutoShape 4"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02" name="AutoShape 10"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03" name="AutoShape 1"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04" name="AutoShape 2"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05" name="AutoShape 3"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06" name="AutoShape 4"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07" name="AutoShape 10"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08" name="AutoShape 1"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09" name="AutoShape 2"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10" name="AutoShape 3"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11" name="AutoShape 4"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12" name="AutoShape 10"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13" name="AutoShape 1"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14" name="AutoShape 2"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15" name="AutoShape 3"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16" name="AutoShape 4"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17" name="AutoShape 10"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18" name="AutoShape 1"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19" name="AutoShape 2"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20" name="AutoShape 3"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21" name="AutoShape 4"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22" name="AutoShape 10"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23" name="AutoShape 1"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24" name="AutoShape 2"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25" name="AutoShape 3"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26" name="AutoShape 4"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27" name="AutoShape 10"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28" name="AutoShape 1"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29" name="AutoShape 2"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30" name="AutoShape 3"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31" name="AutoShape 4"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32" name="AutoShape 10"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33" name="AutoShape 1"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34" name="AutoShape 2"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35" name="AutoShape 3"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36" name="AutoShape 4"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37" name="AutoShape 10"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38" name="AutoShape 1"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39" name="AutoShape 2"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40" name="AutoShape 3"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41" name="AutoShape 4"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42" name="AutoShape 10"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43" name="AutoShape 1"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44" name="AutoShape 2"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45" name="AutoShape 3"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46" name="AutoShape 4"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47" name="AutoShape 10"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48" name="AutoShape 1"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49" name="AutoShape 2"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50" name="AutoShape 3"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51" name="AutoShape 4"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52" name="AutoShape 10"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53" name="AutoShape 1"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54" name="AutoShape 2"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55" name="AutoShape 3"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56" name="AutoShape 4"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57" name="AutoShape 10"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58" name="AutoShape 1"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59" name="AutoShape 2"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60" name="AutoShape 3"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61" name="AutoShape 4"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62" name="AutoShape 10"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63" name="AutoShape 1"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64" name="AutoShape 2"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65" name="AutoShape 3"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66" name="AutoShape 4"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67" name="AutoShape 10"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68" name="AutoShape 1"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69" name="AutoShape 2"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70" name="AutoShape 3"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71" name="AutoShape 4"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72" name="AutoShape 10"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73" name="AutoShape 1"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74" name="AutoShape 2"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75" name="AutoShape 3"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76" name="AutoShape 4"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77" name="AutoShape 10"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78" name="AutoShape 1"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79" name="AutoShape 2"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80" name="AutoShape 3"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81" name="AutoShape 4"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82" name="AutoShape 10"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83" name="AutoShape 1"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84" name="AutoShape 2"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85" name="AutoShape 3"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86" name="AutoShape 4"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87" name="AutoShape 10"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88" name="AutoShape 1"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89" name="AutoShape 2"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90" name="AutoShape 3"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91" name="AutoShape 4"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134</xdr:row>
      <xdr:rowOff>0</xdr:rowOff>
    </xdr:from>
    <xdr:to>
      <xdr:col>1</xdr:col>
      <xdr:colOff>142875</xdr:colOff>
      <xdr:row>134</xdr:row>
      <xdr:rowOff>123825</xdr:rowOff>
    </xdr:to>
    <xdr:sp macro="" textlink="">
      <xdr:nvSpPr>
        <xdr:cNvPr id="988592" name="AutoShape 10" descr="image002"/>
        <xdr:cNvSpPr>
          <a:spLocks noChangeAspect="1" noChangeArrowheads="1"/>
        </xdr:cNvSpPr>
      </xdr:nvSpPr>
      <xdr:spPr bwMode="auto">
        <a:xfrm>
          <a:off x="485775" y="22898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593" name="AutoShape 1"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594" name="AutoShape 2"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595" name="AutoShape 3"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596" name="AutoShape 4"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597" name="AutoShape 10"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598" name="AutoShape 1"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599" name="AutoShape 2"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00" name="AutoShape 3"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01" name="AutoShape 4"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02" name="AutoShape 10"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03" name="AutoShape 1"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04" name="AutoShape 2"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05" name="AutoShape 3"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06" name="AutoShape 4"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07" name="AutoShape 10"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08" name="AutoShape 1"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09" name="AutoShape 2"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10" name="AutoShape 3"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11" name="AutoShape 4"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12" name="AutoShape 10"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13" name="AutoShape 1"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14" name="AutoShape 2"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15" name="AutoShape 3"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16" name="AutoShape 4"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17" name="AutoShape 10"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18" name="AutoShape 1"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19" name="AutoShape 2"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20" name="AutoShape 3"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21" name="AutoShape 4"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22" name="AutoShape 10"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23" name="AutoShape 1"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24" name="AutoShape 2"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25" name="AutoShape 3"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26" name="AutoShape 4"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27" name="AutoShape 10"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28" name="AutoShape 1"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29" name="AutoShape 2"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30" name="AutoShape 3"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31" name="AutoShape 4"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32" name="AutoShape 10"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33" name="AutoShape 1"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34" name="AutoShape 2"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35" name="AutoShape 3"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36" name="AutoShape 4"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37" name="AutoShape 10"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38" name="AutoShape 1"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39" name="AutoShape 2"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40" name="AutoShape 3"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41" name="AutoShape 4"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42" name="AutoShape 10"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43" name="AutoShape 1"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44" name="AutoShape 2"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45" name="AutoShape 3"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46" name="AutoShape 4"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47" name="AutoShape 10"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48" name="AutoShape 1"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49" name="AutoShape 2"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50" name="AutoShape 3"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51" name="AutoShape 4"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52" name="AutoShape 10"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53" name="AutoShape 1"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54" name="AutoShape 2"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55" name="AutoShape 3"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56" name="AutoShape 4"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57" name="AutoShape 10"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58" name="AutoShape 1"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59" name="AutoShape 2"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60" name="AutoShape 3"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61" name="AutoShape 4"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62" name="AutoShape 10"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63" name="AutoShape 1"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64" name="AutoShape 2"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65" name="AutoShape 3"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66" name="AutoShape 4"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67" name="AutoShape 10"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68" name="AutoShape 1"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69" name="AutoShape 2"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70" name="AutoShape 3"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71" name="AutoShape 4"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72" name="AutoShape 10"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73" name="AutoShape 1"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74" name="AutoShape 2"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75" name="AutoShape 3"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76" name="AutoShape 4"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77" name="AutoShape 10"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78" name="AutoShape 1"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79" name="AutoShape 2"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80" name="AutoShape 3"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81" name="AutoShape 4"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82" name="AutoShape 10"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83" name="AutoShape 1"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84" name="AutoShape 2"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85" name="AutoShape 3"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86" name="AutoShape 4"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87" name="AutoShape 10"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88" name="AutoShape 1"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89" name="AutoShape 2"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90" name="AutoShape 3"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91" name="AutoShape 4"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92" name="AutoShape 10"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93" name="AutoShape 1"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94" name="AutoShape 2"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95" name="AutoShape 3"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96" name="AutoShape 4"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97" name="AutoShape 10"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98" name="AutoShape 1"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699" name="AutoShape 2"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00" name="AutoShape 3"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01" name="AutoShape 4"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02" name="AutoShape 10"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03" name="AutoShape 1"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04" name="AutoShape 2"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05" name="AutoShape 3"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06" name="AutoShape 4"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07" name="AutoShape 10"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08" name="AutoShape 1"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09" name="AutoShape 2"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10" name="AutoShape 3"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11" name="AutoShape 4"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12" name="AutoShape 10"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13" name="AutoShape 1"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14" name="AutoShape 2"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15" name="AutoShape 3"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16" name="AutoShape 4"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17" name="AutoShape 10"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18" name="AutoShape 1"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19" name="AutoShape 2"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20" name="AutoShape 3"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21" name="AutoShape 4"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22" name="AutoShape 10"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23" name="AutoShape 1"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24" name="AutoShape 2"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25" name="AutoShape 3"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26" name="AutoShape 4"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27" name="AutoShape 10"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28" name="AutoShape 1"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29" name="AutoShape 2"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30" name="AutoShape 3"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31" name="AutoShape 4"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32" name="AutoShape 10"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33" name="AutoShape 1"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34" name="AutoShape 2"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35" name="AutoShape 3"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36" name="AutoShape 4"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37" name="AutoShape 10"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38" name="AutoShape 1"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39" name="AutoShape 2"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40" name="AutoShape 3"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41" name="AutoShape 4"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42" name="AutoShape 10"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43" name="AutoShape 1"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44" name="AutoShape 2"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45" name="AutoShape 3"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46" name="AutoShape 4"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47" name="AutoShape 10"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48" name="AutoShape 1"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49" name="AutoShape 2"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50" name="AutoShape 3"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51" name="AutoShape 4"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52" name="AutoShape 10"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53" name="AutoShape 1"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54" name="AutoShape 2"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55" name="AutoShape 3"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56" name="AutoShape 4"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57" name="AutoShape 10"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58" name="AutoShape 1"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59" name="AutoShape 2"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60" name="AutoShape 3"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61" name="AutoShape 4"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62" name="AutoShape 10"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63" name="AutoShape 1"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64" name="AutoShape 2"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65" name="AutoShape 3"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66" name="AutoShape 4"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67" name="AutoShape 10"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68" name="AutoShape 1"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69" name="AutoShape 2"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70" name="AutoShape 3"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71" name="AutoShape 4"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72" name="AutoShape 10"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73" name="AutoShape 1"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74" name="AutoShape 2"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75" name="AutoShape 3"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76" name="AutoShape 4"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152</xdr:row>
      <xdr:rowOff>0</xdr:rowOff>
    </xdr:from>
    <xdr:to>
      <xdr:col>1</xdr:col>
      <xdr:colOff>142875</xdr:colOff>
      <xdr:row>152</xdr:row>
      <xdr:rowOff>123825</xdr:rowOff>
    </xdr:to>
    <xdr:sp macro="" textlink="">
      <xdr:nvSpPr>
        <xdr:cNvPr id="988777" name="AutoShape 10" descr="image002"/>
        <xdr:cNvSpPr>
          <a:spLocks noChangeAspect="1" noChangeArrowheads="1"/>
        </xdr:cNvSpPr>
      </xdr:nvSpPr>
      <xdr:spPr bwMode="auto">
        <a:xfrm>
          <a:off x="485775" y="26298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778" name="AutoShape 1"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779" name="AutoShape 2"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780" name="AutoShape 3"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781" name="AutoShape 4"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782" name="AutoShape 10"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783" name="AutoShape 1"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784" name="AutoShape 2"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785" name="AutoShape 3"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786" name="AutoShape 4"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787" name="AutoShape 10"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788" name="AutoShape 1"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789" name="AutoShape 2"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790" name="AutoShape 3"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791" name="AutoShape 4"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792" name="AutoShape 10"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793" name="AutoShape 1"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794" name="AutoShape 2"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795" name="AutoShape 3"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796" name="AutoShape 4"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797" name="AutoShape 10"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798" name="AutoShape 1"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799" name="AutoShape 2"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00" name="AutoShape 3"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01" name="AutoShape 4"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02" name="AutoShape 10"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03" name="AutoShape 1"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04" name="AutoShape 2"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05" name="AutoShape 3"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06" name="AutoShape 4"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07" name="AutoShape 10"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08" name="AutoShape 1"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09" name="AutoShape 2"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10" name="AutoShape 3"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11" name="AutoShape 4"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12" name="AutoShape 10"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13" name="AutoShape 1"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14" name="AutoShape 2"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15" name="AutoShape 3"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16" name="AutoShape 4"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17" name="AutoShape 10"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18" name="AutoShape 1"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19" name="AutoShape 2"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20" name="AutoShape 3"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21" name="AutoShape 4"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22" name="AutoShape 10"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23" name="AutoShape 1"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24" name="AutoShape 2"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25" name="AutoShape 3"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26" name="AutoShape 4"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27" name="AutoShape 10"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28" name="AutoShape 1"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29" name="AutoShape 2"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30" name="AutoShape 3"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31" name="AutoShape 4"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32" name="AutoShape 10"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33" name="AutoShape 1"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34" name="AutoShape 2"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35" name="AutoShape 3"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36" name="AutoShape 4"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37" name="AutoShape 10"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38" name="AutoShape 1"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39" name="AutoShape 2"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40" name="AutoShape 3"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41" name="AutoShape 4"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42" name="AutoShape 10"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43" name="AutoShape 1"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44" name="AutoShape 2"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45" name="AutoShape 3"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46" name="AutoShape 4"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47" name="AutoShape 10"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48" name="AutoShape 1"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49" name="AutoShape 2"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50" name="AutoShape 3"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51" name="AutoShape 4"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52" name="AutoShape 10"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53" name="AutoShape 1"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54" name="AutoShape 2"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55" name="AutoShape 3"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56" name="AutoShape 4"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57" name="AutoShape 10"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58" name="AutoShape 1"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59" name="AutoShape 2"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60" name="AutoShape 3"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61" name="AutoShape 4"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62" name="AutoShape 10"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63" name="AutoShape 1"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64" name="AutoShape 2"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65" name="AutoShape 3"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66" name="AutoShape 4"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67" name="AutoShape 10"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68" name="AutoShape 1"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69" name="AutoShape 2"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70" name="AutoShape 3"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71" name="AutoShape 4"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72" name="AutoShape 10"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73" name="AutoShape 1"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74" name="AutoShape 2"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75" name="AutoShape 3"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76" name="AutoShape 4"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77" name="AutoShape 10"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78" name="AutoShape 1"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79" name="AutoShape 2"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80" name="AutoShape 3"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81" name="AutoShape 4"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82" name="AutoShape 10"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83" name="AutoShape 1"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84" name="AutoShape 2"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85" name="AutoShape 3"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86" name="AutoShape 4"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87" name="AutoShape 10"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88" name="AutoShape 1"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89" name="AutoShape 2"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90" name="AutoShape 3"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91" name="AutoShape 4"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92" name="AutoShape 10"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93" name="AutoShape 1"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94" name="AutoShape 2"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95" name="AutoShape 3"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96" name="AutoShape 4"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97" name="AutoShape 10"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98" name="AutoShape 1"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899" name="AutoShape 2"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00" name="AutoShape 3"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01" name="AutoShape 4"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02" name="AutoShape 10"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03" name="AutoShape 1"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04" name="AutoShape 2"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05" name="AutoShape 3"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06" name="AutoShape 4"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07" name="AutoShape 10"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08" name="AutoShape 1"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09" name="AutoShape 2"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10" name="AutoShape 3"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11" name="AutoShape 4"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12" name="AutoShape 10"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13" name="AutoShape 1"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14" name="AutoShape 2"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15" name="AutoShape 3"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16" name="AutoShape 4"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17" name="AutoShape 10"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18" name="AutoShape 1"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19" name="AutoShape 2"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20" name="AutoShape 3"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21" name="AutoShape 4"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22" name="AutoShape 10"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23" name="AutoShape 1"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24" name="AutoShape 2"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25" name="AutoShape 3"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26" name="AutoShape 4"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27" name="AutoShape 10"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28" name="AutoShape 1"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29" name="AutoShape 2"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30" name="AutoShape 3"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31" name="AutoShape 4"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32" name="AutoShape 10"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33" name="AutoShape 1"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34" name="AutoShape 2"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35" name="AutoShape 3"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36" name="AutoShape 4"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37" name="AutoShape 10"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38" name="AutoShape 1"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39" name="AutoShape 2"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40" name="AutoShape 3"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41" name="AutoShape 4"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42" name="AutoShape 10"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43" name="AutoShape 1"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44" name="AutoShape 2"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45" name="AutoShape 3"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46" name="AutoShape 4"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47" name="AutoShape 10"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48" name="AutoShape 1"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49" name="AutoShape 2"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50" name="AutoShape 3"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51" name="AutoShape 4"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52" name="AutoShape 10"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53" name="AutoShape 1"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54" name="AutoShape 2"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55" name="AutoShape 3"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56" name="AutoShape 4"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57" name="AutoShape 10"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58" name="AutoShape 1"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59" name="AutoShape 2"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60" name="AutoShape 3"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61" name="AutoShape 4"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62" name="AutoShape 10"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63" name="AutoShape 1"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64" name="AutoShape 2"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65" name="AutoShape 3"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66" name="AutoShape 4"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67" name="AutoShape 10"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68" name="AutoShape 1"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69" name="AutoShape 2"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70" name="AutoShape 3"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71" name="AutoShape 4"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72" name="AutoShape 10"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73" name="AutoShape 1"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74" name="AutoShape 2"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75" name="AutoShape 3"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76" name="AutoShape 4"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77" name="AutoShape 10"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78" name="AutoShape 1"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79" name="AutoShape 2"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80" name="AutoShape 3"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81" name="AutoShape 4"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82" name="AutoShape 10"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83" name="AutoShape 1"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84" name="AutoShape 2"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85" name="AutoShape 3"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86" name="AutoShape 4"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87" name="AutoShape 10"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88" name="AutoShape 1"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89" name="AutoShape 2"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90" name="AutoShape 3"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91" name="AutoShape 4"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92" name="AutoShape 10"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93" name="AutoShape 1"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94" name="AutoShape 2"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95" name="AutoShape 3"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96" name="AutoShape 4"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97" name="AutoShape 10"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98" name="AutoShape 1"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8999" name="AutoShape 2"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9000" name="AutoShape 3"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9001" name="AutoShape 4"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9002" name="AutoShape 10"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9003" name="AutoShape 1"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9004" name="AutoShape 2"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9005" name="AutoShape 3"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9006" name="AutoShape 4"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9007" name="AutoShape 10"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9008" name="AutoShape 1"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9009" name="AutoShape 2"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9010" name="AutoShape 3"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9011" name="AutoShape 4"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9012" name="AutoShape 10"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9013" name="AutoShape 1"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9014" name="AutoShape 2"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9015" name="AutoShape 3"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9016" name="AutoShape 4"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1</xdr:col>
      <xdr:colOff>142875</xdr:colOff>
      <xdr:row>146</xdr:row>
      <xdr:rowOff>123825</xdr:rowOff>
    </xdr:to>
    <xdr:sp macro="" textlink="">
      <xdr:nvSpPr>
        <xdr:cNvPr id="989017" name="AutoShape 10" descr="image002"/>
        <xdr:cNvSpPr>
          <a:spLocks noChangeAspect="1" noChangeArrowheads="1"/>
        </xdr:cNvSpPr>
      </xdr:nvSpPr>
      <xdr:spPr bwMode="auto">
        <a:xfrm>
          <a:off x="485775" y="25165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18" name="AutoShape 1"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19" name="AutoShape 2"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20" name="AutoShape 3"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21" name="AutoShape 4"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22" name="AutoShape 10"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23" name="AutoShape 1"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24" name="AutoShape 2"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25" name="AutoShape 3"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26" name="AutoShape 4"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27" name="AutoShape 10"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28" name="AutoShape 1"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29" name="AutoShape 2"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30" name="AutoShape 3"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31" name="AutoShape 4"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32" name="AutoShape 10"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33" name="AutoShape 1"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34" name="AutoShape 2"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35" name="AutoShape 3"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36" name="AutoShape 4"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37" name="AutoShape 10"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38" name="AutoShape 1"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39" name="AutoShape 2"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40" name="AutoShape 3"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41" name="AutoShape 4"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42" name="AutoShape 10"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43" name="AutoShape 1"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44" name="AutoShape 2"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45" name="AutoShape 3"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46" name="AutoShape 4"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47" name="AutoShape 10"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48" name="AutoShape 1"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49" name="AutoShape 2"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50" name="AutoShape 3"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51" name="AutoShape 4"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52" name="AutoShape 10"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53" name="AutoShape 1"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54" name="AutoShape 2"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55" name="AutoShape 3"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56" name="AutoShape 4"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57" name="AutoShape 10"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58" name="AutoShape 1"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59" name="AutoShape 2"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60" name="AutoShape 3"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61" name="AutoShape 4"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62" name="AutoShape 10"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63" name="AutoShape 1"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64" name="AutoShape 2"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65" name="AutoShape 3"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66" name="AutoShape 4"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67" name="AutoShape 10"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68" name="AutoShape 1"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69" name="AutoShape 2"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70" name="AutoShape 3"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71" name="AutoShape 4"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72" name="AutoShape 10"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73" name="AutoShape 1"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74" name="AutoShape 2"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75" name="AutoShape 3"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76" name="AutoShape 4"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77" name="AutoShape 10"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78" name="AutoShape 1"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79" name="AutoShape 2"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80" name="AutoShape 3"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81" name="AutoShape 4"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82" name="AutoShape 10"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83" name="AutoShape 1"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84" name="AutoShape 2"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85" name="AutoShape 3"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86" name="AutoShape 4"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87" name="AutoShape 10"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88" name="AutoShape 1"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89" name="AutoShape 2"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90" name="AutoShape 3"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91" name="AutoShape 4"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92" name="AutoShape 10"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93" name="AutoShape 1"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94" name="AutoShape 2"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95" name="AutoShape 3"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96" name="AutoShape 4"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97" name="AutoShape 10"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98" name="AutoShape 1"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099" name="AutoShape 2"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00" name="AutoShape 3"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01" name="AutoShape 4"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02" name="AutoShape 10"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03" name="AutoShape 1"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04" name="AutoShape 2"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05" name="AutoShape 3"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06" name="AutoShape 4"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07" name="AutoShape 10"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08" name="AutoShape 1"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09" name="AutoShape 2"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10" name="AutoShape 3"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11" name="AutoShape 4"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12" name="AutoShape 10"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13" name="AutoShape 1"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14" name="AutoShape 2"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15" name="AutoShape 3"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16" name="AutoShape 4"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17" name="AutoShape 10"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18" name="AutoShape 1"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19" name="AutoShape 2"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20" name="AutoShape 3"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21" name="AutoShape 4"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22" name="AutoShape 10"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23" name="AutoShape 1"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24" name="AutoShape 2"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25" name="AutoShape 3"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26" name="AutoShape 4"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27" name="AutoShape 10"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28" name="AutoShape 1"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29" name="AutoShape 2"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30" name="AutoShape 3"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31" name="AutoShape 4"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32" name="AutoShape 10"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33" name="AutoShape 1"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34" name="AutoShape 2"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35" name="AutoShape 3"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36" name="AutoShape 4"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37" name="AutoShape 10"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38" name="AutoShape 1"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39" name="AutoShape 2"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40" name="AutoShape 3"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41" name="AutoShape 4"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42" name="AutoShape 10"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43" name="AutoShape 1"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44" name="AutoShape 2"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45" name="AutoShape 3"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46" name="AutoShape 4"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47" name="AutoShape 10"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48" name="AutoShape 1"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49" name="AutoShape 2"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50" name="AutoShape 3"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51" name="AutoShape 4"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52" name="AutoShape 10"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53" name="AutoShape 1"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54" name="AutoShape 2"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55" name="AutoShape 3"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56" name="AutoShape 4"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57" name="AutoShape 10"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58" name="AutoShape 1"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59" name="AutoShape 2"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60" name="AutoShape 3"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61" name="AutoShape 4"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62" name="AutoShape 10"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63" name="AutoShape 1"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64" name="AutoShape 2"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65" name="AutoShape 3"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66" name="AutoShape 4"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67" name="AutoShape 10"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68" name="AutoShape 3"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69" name="AutoShape 4"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70" name="AutoShape 10"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71" name="AutoShape 1"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72" name="AutoShape 2"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73" name="AutoShape 3"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74" name="AutoShape 4"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75" name="AutoShape 10"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76" name="AutoShape 1"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77" name="AutoShape 2"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78" name="AutoShape 3"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79" name="AutoShape 4"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80" name="AutoShape 10"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81" name="AutoShape 1"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82" name="AutoShape 2"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83" name="AutoShape 3"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84" name="AutoShape 4"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85" name="AutoShape 10"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86" name="AutoShape 1"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87" name="AutoShape 2"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88" name="AutoShape 3"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89" name="AutoShape 4"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90" name="AutoShape 10"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91" name="AutoShape 1"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92" name="AutoShape 2"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93" name="AutoShape 3"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94" name="AutoShape 4"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95" name="AutoShape 10"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96" name="AutoShape 1"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97" name="AutoShape 2"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98" name="AutoShape 3"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199" name="AutoShape 4"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200" name="AutoShape 10"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201" name="AutoShape 1"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202" name="AutoShape 2"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203" name="AutoShape 3"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204" name="AutoShape 4"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205" name="AutoShape 10"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206" name="AutoShape 1"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207" name="AutoShape 2"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208" name="AutoShape 3"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209" name="AutoShape 4"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210" name="AutoShape 10"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211" name="AutoShape 1"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212" name="AutoShape 2"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213" name="AutoShape 3"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214" name="AutoShape 4"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215" name="AutoShape 10"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216" name="AutoShape 1"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217" name="AutoShape 2"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218" name="AutoShape 3"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219" name="AutoShape 4"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220" name="AutoShape 10"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221" name="AutoShape 1"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222" name="AutoShape 2"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223" name="AutoShape 3"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224" name="AutoShape 4"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225" name="AutoShape 10"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226" name="AutoShape 1"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227" name="AutoShape 2"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228" name="AutoShape 3"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229" name="AutoShape 4"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230" name="AutoShape 10"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231" name="AutoShape 1"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232" name="AutoShape 2"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233" name="AutoShape 3"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234" name="AutoShape 4"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235" name="AutoShape 10"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236" name="AutoShape 1"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237" name="AutoShape 2"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238" name="AutoShape 3"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239" name="AutoShape 4"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240" name="AutoShape 10"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241" name="AutoShape 1"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242" name="AutoShape 2"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243" name="AutoShape 3"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244" name="AutoShape 4"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245" name="AutoShape 10"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81</xdr:row>
      <xdr:rowOff>0</xdr:rowOff>
    </xdr:from>
    <xdr:to>
      <xdr:col>1</xdr:col>
      <xdr:colOff>142875</xdr:colOff>
      <xdr:row>81</xdr:row>
      <xdr:rowOff>123825</xdr:rowOff>
    </xdr:to>
    <xdr:sp macro="" textlink="">
      <xdr:nvSpPr>
        <xdr:cNvPr id="989246" name="AutoShape 1" descr="image002"/>
        <xdr:cNvSpPr>
          <a:spLocks noChangeAspect="1" noChangeArrowheads="1"/>
        </xdr:cNvSpPr>
      </xdr:nvSpPr>
      <xdr:spPr bwMode="auto">
        <a:xfrm>
          <a:off x="485775" y="12211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81</xdr:row>
      <xdr:rowOff>0</xdr:rowOff>
    </xdr:from>
    <xdr:to>
      <xdr:col>1</xdr:col>
      <xdr:colOff>142875</xdr:colOff>
      <xdr:row>81</xdr:row>
      <xdr:rowOff>123825</xdr:rowOff>
    </xdr:to>
    <xdr:sp macro="" textlink="">
      <xdr:nvSpPr>
        <xdr:cNvPr id="989247" name="AutoShape 2" descr="image002"/>
        <xdr:cNvSpPr>
          <a:spLocks noChangeAspect="1" noChangeArrowheads="1"/>
        </xdr:cNvSpPr>
      </xdr:nvSpPr>
      <xdr:spPr bwMode="auto">
        <a:xfrm>
          <a:off x="485775" y="12211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81</xdr:row>
      <xdr:rowOff>0</xdr:rowOff>
    </xdr:from>
    <xdr:to>
      <xdr:col>1</xdr:col>
      <xdr:colOff>142875</xdr:colOff>
      <xdr:row>81</xdr:row>
      <xdr:rowOff>123825</xdr:rowOff>
    </xdr:to>
    <xdr:sp macro="" textlink="">
      <xdr:nvSpPr>
        <xdr:cNvPr id="989248" name="AutoShape 3" descr="image002"/>
        <xdr:cNvSpPr>
          <a:spLocks noChangeAspect="1" noChangeArrowheads="1"/>
        </xdr:cNvSpPr>
      </xdr:nvSpPr>
      <xdr:spPr bwMode="auto">
        <a:xfrm>
          <a:off x="485775" y="12211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81</xdr:row>
      <xdr:rowOff>0</xdr:rowOff>
    </xdr:from>
    <xdr:to>
      <xdr:col>1</xdr:col>
      <xdr:colOff>142875</xdr:colOff>
      <xdr:row>81</xdr:row>
      <xdr:rowOff>123825</xdr:rowOff>
    </xdr:to>
    <xdr:sp macro="" textlink="">
      <xdr:nvSpPr>
        <xdr:cNvPr id="989249" name="AutoShape 4" descr="image002"/>
        <xdr:cNvSpPr>
          <a:spLocks noChangeAspect="1" noChangeArrowheads="1"/>
        </xdr:cNvSpPr>
      </xdr:nvSpPr>
      <xdr:spPr bwMode="auto">
        <a:xfrm>
          <a:off x="485775" y="12211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81</xdr:row>
      <xdr:rowOff>0</xdr:rowOff>
    </xdr:from>
    <xdr:to>
      <xdr:col>1</xdr:col>
      <xdr:colOff>142875</xdr:colOff>
      <xdr:row>81</xdr:row>
      <xdr:rowOff>123825</xdr:rowOff>
    </xdr:to>
    <xdr:sp macro="" textlink="">
      <xdr:nvSpPr>
        <xdr:cNvPr id="989250" name="AutoShape 10" descr="image002"/>
        <xdr:cNvSpPr>
          <a:spLocks noChangeAspect="1" noChangeArrowheads="1"/>
        </xdr:cNvSpPr>
      </xdr:nvSpPr>
      <xdr:spPr bwMode="auto">
        <a:xfrm>
          <a:off x="485775" y="12211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81</xdr:row>
      <xdr:rowOff>0</xdr:rowOff>
    </xdr:from>
    <xdr:to>
      <xdr:col>1</xdr:col>
      <xdr:colOff>142875</xdr:colOff>
      <xdr:row>81</xdr:row>
      <xdr:rowOff>123825</xdr:rowOff>
    </xdr:to>
    <xdr:sp macro="" textlink="">
      <xdr:nvSpPr>
        <xdr:cNvPr id="989251" name="AutoShape 1" descr="image002"/>
        <xdr:cNvSpPr>
          <a:spLocks noChangeAspect="1" noChangeArrowheads="1"/>
        </xdr:cNvSpPr>
      </xdr:nvSpPr>
      <xdr:spPr bwMode="auto">
        <a:xfrm>
          <a:off x="485775" y="12211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81</xdr:row>
      <xdr:rowOff>0</xdr:rowOff>
    </xdr:from>
    <xdr:to>
      <xdr:col>1</xdr:col>
      <xdr:colOff>142875</xdr:colOff>
      <xdr:row>81</xdr:row>
      <xdr:rowOff>123825</xdr:rowOff>
    </xdr:to>
    <xdr:sp macro="" textlink="">
      <xdr:nvSpPr>
        <xdr:cNvPr id="989252" name="AutoShape 2" descr="image002"/>
        <xdr:cNvSpPr>
          <a:spLocks noChangeAspect="1" noChangeArrowheads="1"/>
        </xdr:cNvSpPr>
      </xdr:nvSpPr>
      <xdr:spPr bwMode="auto">
        <a:xfrm>
          <a:off x="485775" y="12211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81</xdr:row>
      <xdr:rowOff>0</xdr:rowOff>
    </xdr:from>
    <xdr:to>
      <xdr:col>1</xdr:col>
      <xdr:colOff>142875</xdr:colOff>
      <xdr:row>81</xdr:row>
      <xdr:rowOff>123825</xdr:rowOff>
    </xdr:to>
    <xdr:sp macro="" textlink="">
      <xdr:nvSpPr>
        <xdr:cNvPr id="989253" name="AutoShape 3" descr="image002"/>
        <xdr:cNvSpPr>
          <a:spLocks noChangeAspect="1" noChangeArrowheads="1"/>
        </xdr:cNvSpPr>
      </xdr:nvSpPr>
      <xdr:spPr bwMode="auto">
        <a:xfrm>
          <a:off x="485775" y="12211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81</xdr:row>
      <xdr:rowOff>0</xdr:rowOff>
    </xdr:from>
    <xdr:to>
      <xdr:col>1</xdr:col>
      <xdr:colOff>142875</xdr:colOff>
      <xdr:row>81</xdr:row>
      <xdr:rowOff>123825</xdr:rowOff>
    </xdr:to>
    <xdr:sp macro="" textlink="">
      <xdr:nvSpPr>
        <xdr:cNvPr id="989254" name="AutoShape 4" descr="image002"/>
        <xdr:cNvSpPr>
          <a:spLocks noChangeAspect="1" noChangeArrowheads="1"/>
        </xdr:cNvSpPr>
      </xdr:nvSpPr>
      <xdr:spPr bwMode="auto">
        <a:xfrm>
          <a:off x="485775" y="12211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81</xdr:row>
      <xdr:rowOff>0</xdr:rowOff>
    </xdr:from>
    <xdr:to>
      <xdr:col>1</xdr:col>
      <xdr:colOff>142875</xdr:colOff>
      <xdr:row>81</xdr:row>
      <xdr:rowOff>123825</xdr:rowOff>
    </xdr:to>
    <xdr:sp macro="" textlink="">
      <xdr:nvSpPr>
        <xdr:cNvPr id="989255" name="AutoShape 10" descr="image002"/>
        <xdr:cNvSpPr>
          <a:spLocks noChangeAspect="1" noChangeArrowheads="1"/>
        </xdr:cNvSpPr>
      </xdr:nvSpPr>
      <xdr:spPr bwMode="auto">
        <a:xfrm>
          <a:off x="485775" y="12211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81</xdr:row>
      <xdr:rowOff>0</xdr:rowOff>
    </xdr:from>
    <xdr:to>
      <xdr:col>1</xdr:col>
      <xdr:colOff>142875</xdr:colOff>
      <xdr:row>81</xdr:row>
      <xdr:rowOff>123825</xdr:rowOff>
    </xdr:to>
    <xdr:sp macro="" textlink="">
      <xdr:nvSpPr>
        <xdr:cNvPr id="989256" name="AutoShape 1" descr="image002"/>
        <xdr:cNvSpPr>
          <a:spLocks noChangeAspect="1" noChangeArrowheads="1"/>
        </xdr:cNvSpPr>
      </xdr:nvSpPr>
      <xdr:spPr bwMode="auto">
        <a:xfrm>
          <a:off x="485775" y="12211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81</xdr:row>
      <xdr:rowOff>0</xdr:rowOff>
    </xdr:from>
    <xdr:to>
      <xdr:col>1</xdr:col>
      <xdr:colOff>142875</xdr:colOff>
      <xdr:row>81</xdr:row>
      <xdr:rowOff>123825</xdr:rowOff>
    </xdr:to>
    <xdr:sp macro="" textlink="">
      <xdr:nvSpPr>
        <xdr:cNvPr id="989257" name="AutoShape 2" descr="image002"/>
        <xdr:cNvSpPr>
          <a:spLocks noChangeAspect="1" noChangeArrowheads="1"/>
        </xdr:cNvSpPr>
      </xdr:nvSpPr>
      <xdr:spPr bwMode="auto">
        <a:xfrm>
          <a:off x="485775" y="12211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81</xdr:row>
      <xdr:rowOff>0</xdr:rowOff>
    </xdr:from>
    <xdr:to>
      <xdr:col>1</xdr:col>
      <xdr:colOff>142875</xdr:colOff>
      <xdr:row>81</xdr:row>
      <xdr:rowOff>123825</xdr:rowOff>
    </xdr:to>
    <xdr:sp macro="" textlink="">
      <xdr:nvSpPr>
        <xdr:cNvPr id="989258" name="AutoShape 3" descr="image002"/>
        <xdr:cNvSpPr>
          <a:spLocks noChangeAspect="1" noChangeArrowheads="1"/>
        </xdr:cNvSpPr>
      </xdr:nvSpPr>
      <xdr:spPr bwMode="auto">
        <a:xfrm>
          <a:off x="485775" y="12211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81</xdr:row>
      <xdr:rowOff>0</xdr:rowOff>
    </xdr:from>
    <xdr:to>
      <xdr:col>1</xdr:col>
      <xdr:colOff>142875</xdr:colOff>
      <xdr:row>81</xdr:row>
      <xdr:rowOff>123825</xdr:rowOff>
    </xdr:to>
    <xdr:sp macro="" textlink="">
      <xdr:nvSpPr>
        <xdr:cNvPr id="989259" name="AutoShape 4" descr="image002"/>
        <xdr:cNvSpPr>
          <a:spLocks noChangeAspect="1" noChangeArrowheads="1"/>
        </xdr:cNvSpPr>
      </xdr:nvSpPr>
      <xdr:spPr bwMode="auto">
        <a:xfrm>
          <a:off x="485775" y="12211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81</xdr:row>
      <xdr:rowOff>0</xdr:rowOff>
    </xdr:from>
    <xdr:to>
      <xdr:col>1</xdr:col>
      <xdr:colOff>142875</xdr:colOff>
      <xdr:row>81</xdr:row>
      <xdr:rowOff>123825</xdr:rowOff>
    </xdr:to>
    <xdr:sp macro="" textlink="">
      <xdr:nvSpPr>
        <xdr:cNvPr id="989260" name="AutoShape 10" descr="image002"/>
        <xdr:cNvSpPr>
          <a:spLocks noChangeAspect="1" noChangeArrowheads="1"/>
        </xdr:cNvSpPr>
      </xdr:nvSpPr>
      <xdr:spPr bwMode="auto">
        <a:xfrm>
          <a:off x="485775" y="12211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9261" name="AutoShape 1"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9262" name="AutoShape 2"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9263" name="AutoShape 3"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9264" name="AutoShape 4"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9265" name="AutoShape 10"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9266" name="AutoShape 1"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9267" name="AutoShape 2"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9268" name="AutoShape 3"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9269" name="AutoShape 4"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9270" name="AutoShape 2"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9271" name="AutoShape 3"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9272" name="AutoShape 4"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9273" name="AutoShape 10"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9274" name="AutoShape 1"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9275" name="AutoShape 2"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9276" name="AutoShape 3"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9277" name="AutoShape 4"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9278" name="AutoShape 10"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9279" name="AutoShape 1"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9280" name="AutoShape 2"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9281" name="AutoShape 3"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9282" name="AutoShape 4"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9283" name="AutoShape 10"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9284" name="AutoShape 1"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9285" name="AutoShape 2"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9286" name="AutoShape 3"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9287" name="AutoShape 4"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9288" name="AutoShape 10"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9289" name="AutoShape 1"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9290" name="AutoShape 2"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9291" name="AutoShape 3"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9292" name="AutoShape 4"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9293" name="AutoShape 10"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294" name="AutoShape 1"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295" name="AutoShape 2"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296" name="AutoShape 3"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297" name="AutoShape 4"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298" name="AutoShape 10"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299" name="AutoShape 1"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00" name="AutoShape 2"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01" name="AutoShape 3"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02" name="AutoShape 4"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03" name="AutoShape 10"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04" name="AutoShape 1"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05" name="AutoShape 2"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06" name="AutoShape 3"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07" name="AutoShape 4"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08" name="AutoShape 10"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09" name="AutoShape 1"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10" name="AutoShape 2"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11" name="AutoShape 3"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12" name="AutoShape 4"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13" name="AutoShape 10"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14" name="AutoShape 1"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15" name="AutoShape 2"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16" name="AutoShape 3"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17" name="AutoShape 4"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18" name="AutoShape 10"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19" name="AutoShape 1"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20" name="AutoShape 2"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21" name="AutoShape 3"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22" name="AutoShape 4"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23" name="AutoShape 10"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24" name="AutoShape 1"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25" name="AutoShape 2"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26" name="AutoShape 3"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27" name="AutoShape 4"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28" name="AutoShape 10"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29" name="AutoShape 1"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30" name="AutoShape 2"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31" name="AutoShape 3"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32" name="AutoShape 4"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33" name="AutoShape 10"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34" name="AutoShape 1"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35" name="AutoShape 2"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36" name="AutoShape 3"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37" name="AutoShape 4"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38" name="AutoShape 10"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39" name="AutoShape 1"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40" name="AutoShape 2"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41" name="AutoShape 3"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42" name="AutoShape 4"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43" name="AutoShape 10"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44" name="AutoShape 1"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45" name="AutoShape 2"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46" name="AutoShape 3"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47" name="AutoShape 4"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48" name="AutoShape 10"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49" name="AutoShape 1"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50" name="AutoShape 2"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51" name="AutoShape 3"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52" name="AutoShape 4"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53" name="AutoShape 10"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54" name="AutoShape 1"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55" name="AutoShape 2"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56" name="AutoShape 3"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57" name="AutoShape 4"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58" name="AutoShape 10"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59" name="AutoShape 1"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60" name="AutoShape 2"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61" name="AutoShape 3"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62" name="AutoShape 4"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63" name="AutoShape 10"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64" name="AutoShape 1"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65" name="AutoShape 2"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66" name="AutoShape 3"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67" name="AutoShape 4"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68" name="AutoShape 10"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69" name="AutoShape 1"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70" name="AutoShape 2"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71" name="AutoShape 3"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72" name="AutoShape 4"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73" name="AutoShape 10"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74" name="AutoShape 1"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75" name="AutoShape 2"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76" name="AutoShape 3"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77" name="AutoShape 4"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78" name="AutoShape 10"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79" name="AutoShape 1"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80" name="AutoShape 2"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81" name="AutoShape 3"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82" name="AutoShape 4"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163</xdr:row>
      <xdr:rowOff>0</xdr:rowOff>
    </xdr:from>
    <xdr:to>
      <xdr:col>1</xdr:col>
      <xdr:colOff>142875</xdr:colOff>
      <xdr:row>163</xdr:row>
      <xdr:rowOff>180975</xdr:rowOff>
    </xdr:to>
    <xdr:sp macro="" textlink="">
      <xdr:nvSpPr>
        <xdr:cNvPr id="989383" name="AutoShape 10" descr="image002"/>
        <xdr:cNvSpPr>
          <a:spLocks noChangeAspect="1" noChangeArrowheads="1"/>
        </xdr:cNvSpPr>
      </xdr:nvSpPr>
      <xdr:spPr bwMode="auto">
        <a:xfrm>
          <a:off x="485775" y="27432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9384" name="AutoShape 10"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9385" name="AutoShape 1"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9386" name="AutoShape 2"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9387" name="AutoShape 3"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9388" name="AutoShape 4"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9389" name="AutoShape 10"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9390" name="AutoShape 1"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9391" name="AutoShape 2"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9392" name="AutoShape 3"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9393" name="AutoShape 4"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9394" name="AutoShape 10"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120</xdr:row>
      <xdr:rowOff>0</xdr:rowOff>
    </xdr:from>
    <xdr:to>
      <xdr:col>1</xdr:col>
      <xdr:colOff>142875</xdr:colOff>
      <xdr:row>120</xdr:row>
      <xdr:rowOff>123825</xdr:rowOff>
    </xdr:to>
    <xdr:sp macro="" textlink="">
      <xdr:nvSpPr>
        <xdr:cNvPr id="989395" name="AutoShape 1" descr="image002"/>
        <xdr:cNvSpPr>
          <a:spLocks noChangeAspect="1" noChangeArrowheads="1"/>
        </xdr:cNvSpPr>
      </xdr:nvSpPr>
      <xdr:spPr bwMode="auto">
        <a:xfrm>
          <a:off x="485775" y="19297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396" name="AutoShape 1"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397" name="AutoShape 2"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398" name="AutoShape 3"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399" name="AutoShape 4"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400" name="AutoShape 10"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401" name="AutoShape 1"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402" name="AutoShape 2"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403" name="AutoShape 3"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404" name="AutoShape 4"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405" name="AutoShape 10"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406" name="AutoShape 1"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140</xdr:row>
      <xdr:rowOff>0</xdr:rowOff>
    </xdr:from>
    <xdr:to>
      <xdr:col>1</xdr:col>
      <xdr:colOff>142875</xdr:colOff>
      <xdr:row>140</xdr:row>
      <xdr:rowOff>123825</xdr:rowOff>
    </xdr:to>
    <xdr:sp macro="" textlink="">
      <xdr:nvSpPr>
        <xdr:cNvPr id="989407" name="AutoShape 2" descr="image002"/>
        <xdr:cNvSpPr>
          <a:spLocks noChangeAspect="1" noChangeArrowheads="1"/>
        </xdr:cNvSpPr>
      </xdr:nvSpPr>
      <xdr:spPr bwMode="auto">
        <a:xfrm>
          <a:off x="485775" y="2403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0</xdr:colOff>
      <xdr:row>81</xdr:row>
      <xdr:rowOff>0</xdr:rowOff>
    </xdr:from>
    <xdr:ext cx="142875" cy="123825"/>
    <xdr:sp macro="" textlink="">
      <xdr:nvSpPr>
        <xdr:cNvPr id="2527" name="AutoShape 1" descr="image002"/>
        <xdr:cNvSpPr>
          <a:spLocks noChangeAspect="1" noChangeArrowheads="1"/>
        </xdr:cNvSpPr>
      </xdr:nvSpPr>
      <xdr:spPr bwMode="auto">
        <a:xfrm>
          <a:off x="488674" y="4737652"/>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142875" cy="123825"/>
    <xdr:sp macro="" textlink="">
      <xdr:nvSpPr>
        <xdr:cNvPr id="2528" name="AutoShape 2" descr="image002"/>
        <xdr:cNvSpPr>
          <a:spLocks noChangeAspect="1" noChangeArrowheads="1"/>
        </xdr:cNvSpPr>
      </xdr:nvSpPr>
      <xdr:spPr bwMode="auto">
        <a:xfrm>
          <a:off x="488674" y="4737652"/>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142875" cy="123825"/>
    <xdr:sp macro="" textlink="">
      <xdr:nvSpPr>
        <xdr:cNvPr id="2529" name="AutoShape 3" descr="image002"/>
        <xdr:cNvSpPr>
          <a:spLocks noChangeAspect="1" noChangeArrowheads="1"/>
        </xdr:cNvSpPr>
      </xdr:nvSpPr>
      <xdr:spPr bwMode="auto">
        <a:xfrm>
          <a:off x="488674" y="4737652"/>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142875" cy="123825"/>
    <xdr:sp macro="" textlink="">
      <xdr:nvSpPr>
        <xdr:cNvPr id="2530" name="AutoShape 4" descr="image002"/>
        <xdr:cNvSpPr>
          <a:spLocks noChangeAspect="1" noChangeArrowheads="1"/>
        </xdr:cNvSpPr>
      </xdr:nvSpPr>
      <xdr:spPr bwMode="auto">
        <a:xfrm>
          <a:off x="488674" y="4737652"/>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142875" cy="123825"/>
    <xdr:sp macro="" textlink="">
      <xdr:nvSpPr>
        <xdr:cNvPr id="2531" name="AutoShape 10" descr="image002"/>
        <xdr:cNvSpPr>
          <a:spLocks noChangeAspect="1" noChangeArrowheads="1"/>
        </xdr:cNvSpPr>
      </xdr:nvSpPr>
      <xdr:spPr bwMode="auto">
        <a:xfrm>
          <a:off x="488674" y="4737652"/>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142875" cy="123825"/>
    <xdr:sp macro="" textlink="">
      <xdr:nvSpPr>
        <xdr:cNvPr id="2532" name="AutoShape 1" descr="image002"/>
        <xdr:cNvSpPr>
          <a:spLocks noChangeAspect="1" noChangeArrowheads="1"/>
        </xdr:cNvSpPr>
      </xdr:nvSpPr>
      <xdr:spPr bwMode="auto">
        <a:xfrm>
          <a:off x="488674" y="4737652"/>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142875" cy="123825"/>
    <xdr:sp macro="" textlink="">
      <xdr:nvSpPr>
        <xdr:cNvPr id="2533" name="AutoShape 2" descr="image002"/>
        <xdr:cNvSpPr>
          <a:spLocks noChangeAspect="1" noChangeArrowheads="1"/>
        </xdr:cNvSpPr>
      </xdr:nvSpPr>
      <xdr:spPr bwMode="auto">
        <a:xfrm>
          <a:off x="488674" y="4737652"/>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142875" cy="123825"/>
    <xdr:sp macro="" textlink="">
      <xdr:nvSpPr>
        <xdr:cNvPr id="2534" name="AutoShape 3" descr="image002"/>
        <xdr:cNvSpPr>
          <a:spLocks noChangeAspect="1" noChangeArrowheads="1"/>
        </xdr:cNvSpPr>
      </xdr:nvSpPr>
      <xdr:spPr bwMode="auto">
        <a:xfrm>
          <a:off x="488674" y="4737652"/>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142875" cy="123825"/>
    <xdr:sp macro="" textlink="">
      <xdr:nvSpPr>
        <xdr:cNvPr id="2535" name="AutoShape 4" descr="image002"/>
        <xdr:cNvSpPr>
          <a:spLocks noChangeAspect="1" noChangeArrowheads="1"/>
        </xdr:cNvSpPr>
      </xdr:nvSpPr>
      <xdr:spPr bwMode="auto">
        <a:xfrm>
          <a:off x="488674" y="4737652"/>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142875" cy="123825"/>
    <xdr:sp macro="" textlink="">
      <xdr:nvSpPr>
        <xdr:cNvPr id="2536" name="AutoShape 10" descr="image002"/>
        <xdr:cNvSpPr>
          <a:spLocks noChangeAspect="1" noChangeArrowheads="1"/>
        </xdr:cNvSpPr>
      </xdr:nvSpPr>
      <xdr:spPr bwMode="auto">
        <a:xfrm>
          <a:off x="488674" y="4737652"/>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142875" cy="123825"/>
    <xdr:sp macro="" textlink="">
      <xdr:nvSpPr>
        <xdr:cNvPr id="2537" name="AutoShape 1" descr="image002"/>
        <xdr:cNvSpPr>
          <a:spLocks noChangeAspect="1" noChangeArrowheads="1"/>
        </xdr:cNvSpPr>
      </xdr:nvSpPr>
      <xdr:spPr bwMode="auto">
        <a:xfrm>
          <a:off x="488674" y="4737652"/>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142875" cy="123825"/>
    <xdr:sp macro="" textlink="">
      <xdr:nvSpPr>
        <xdr:cNvPr id="2538" name="AutoShape 2" descr="image002"/>
        <xdr:cNvSpPr>
          <a:spLocks noChangeAspect="1" noChangeArrowheads="1"/>
        </xdr:cNvSpPr>
      </xdr:nvSpPr>
      <xdr:spPr bwMode="auto">
        <a:xfrm>
          <a:off x="488674" y="4737652"/>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142875" cy="123825"/>
    <xdr:sp macro="" textlink="">
      <xdr:nvSpPr>
        <xdr:cNvPr id="2539" name="AutoShape 3" descr="image002"/>
        <xdr:cNvSpPr>
          <a:spLocks noChangeAspect="1" noChangeArrowheads="1"/>
        </xdr:cNvSpPr>
      </xdr:nvSpPr>
      <xdr:spPr bwMode="auto">
        <a:xfrm>
          <a:off x="488674" y="4737652"/>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142875" cy="123825"/>
    <xdr:sp macro="" textlink="">
      <xdr:nvSpPr>
        <xdr:cNvPr id="2540" name="AutoShape 4" descr="image002"/>
        <xdr:cNvSpPr>
          <a:spLocks noChangeAspect="1" noChangeArrowheads="1"/>
        </xdr:cNvSpPr>
      </xdr:nvSpPr>
      <xdr:spPr bwMode="auto">
        <a:xfrm>
          <a:off x="488674" y="4737652"/>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142875" cy="123825"/>
    <xdr:sp macro="" textlink="">
      <xdr:nvSpPr>
        <xdr:cNvPr id="2541" name="AutoShape 10" descr="image002"/>
        <xdr:cNvSpPr>
          <a:spLocks noChangeAspect="1" noChangeArrowheads="1"/>
        </xdr:cNvSpPr>
      </xdr:nvSpPr>
      <xdr:spPr bwMode="auto">
        <a:xfrm>
          <a:off x="488674" y="4737652"/>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120</xdr:row>
      <xdr:rowOff>0</xdr:rowOff>
    </xdr:from>
    <xdr:ext cx="142875" cy="123825"/>
    <xdr:sp macro="" textlink="">
      <xdr:nvSpPr>
        <xdr:cNvPr id="2542" name="AutoShape 1" descr="image002"/>
        <xdr:cNvSpPr>
          <a:spLocks noChangeAspect="1" noChangeArrowheads="1"/>
        </xdr:cNvSpPr>
      </xdr:nvSpPr>
      <xdr:spPr bwMode="auto">
        <a:xfrm>
          <a:off x="488674" y="4737652"/>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120</xdr:row>
      <xdr:rowOff>0</xdr:rowOff>
    </xdr:from>
    <xdr:ext cx="142875" cy="123825"/>
    <xdr:sp macro="" textlink="">
      <xdr:nvSpPr>
        <xdr:cNvPr id="2543" name="AutoShape 2" descr="image002"/>
        <xdr:cNvSpPr>
          <a:spLocks noChangeAspect="1" noChangeArrowheads="1"/>
        </xdr:cNvSpPr>
      </xdr:nvSpPr>
      <xdr:spPr bwMode="auto">
        <a:xfrm>
          <a:off x="488674" y="4737652"/>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120</xdr:row>
      <xdr:rowOff>0</xdr:rowOff>
    </xdr:from>
    <xdr:ext cx="142875" cy="123825"/>
    <xdr:sp macro="" textlink="">
      <xdr:nvSpPr>
        <xdr:cNvPr id="2544" name="AutoShape 3" descr="image002"/>
        <xdr:cNvSpPr>
          <a:spLocks noChangeAspect="1" noChangeArrowheads="1"/>
        </xdr:cNvSpPr>
      </xdr:nvSpPr>
      <xdr:spPr bwMode="auto">
        <a:xfrm>
          <a:off x="488674" y="4737652"/>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120</xdr:row>
      <xdr:rowOff>0</xdr:rowOff>
    </xdr:from>
    <xdr:ext cx="142875" cy="123825"/>
    <xdr:sp macro="" textlink="">
      <xdr:nvSpPr>
        <xdr:cNvPr id="2545" name="AutoShape 4" descr="image002"/>
        <xdr:cNvSpPr>
          <a:spLocks noChangeAspect="1" noChangeArrowheads="1"/>
        </xdr:cNvSpPr>
      </xdr:nvSpPr>
      <xdr:spPr bwMode="auto">
        <a:xfrm>
          <a:off x="488674" y="4737652"/>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120</xdr:row>
      <xdr:rowOff>0</xdr:rowOff>
    </xdr:from>
    <xdr:ext cx="142875" cy="123825"/>
    <xdr:sp macro="" textlink="">
      <xdr:nvSpPr>
        <xdr:cNvPr id="2546" name="AutoShape 10" descr="image002"/>
        <xdr:cNvSpPr>
          <a:spLocks noChangeAspect="1" noChangeArrowheads="1"/>
        </xdr:cNvSpPr>
      </xdr:nvSpPr>
      <xdr:spPr bwMode="auto">
        <a:xfrm>
          <a:off x="488674" y="4737652"/>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120</xdr:row>
      <xdr:rowOff>0</xdr:rowOff>
    </xdr:from>
    <xdr:ext cx="142875" cy="123825"/>
    <xdr:sp macro="" textlink="">
      <xdr:nvSpPr>
        <xdr:cNvPr id="2547" name="AutoShape 1" descr="image002"/>
        <xdr:cNvSpPr>
          <a:spLocks noChangeAspect="1" noChangeArrowheads="1"/>
        </xdr:cNvSpPr>
      </xdr:nvSpPr>
      <xdr:spPr bwMode="auto">
        <a:xfrm>
          <a:off x="488674" y="4737652"/>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120</xdr:row>
      <xdr:rowOff>0</xdr:rowOff>
    </xdr:from>
    <xdr:ext cx="142875" cy="123825"/>
    <xdr:sp macro="" textlink="">
      <xdr:nvSpPr>
        <xdr:cNvPr id="2548" name="AutoShape 2" descr="image002"/>
        <xdr:cNvSpPr>
          <a:spLocks noChangeAspect="1" noChangeArrowheads="1"/>
        </xdr:cNvSpPr>
      </xdr:nvSpPr>
      <xdr:spPr bwMode="auto">
        <a:xfrm>
          <a:off x="488674" y="4737652"/>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120</xdr:row>
      <xdr:rowOff>0</xdr:rowOff>
    </xdr:from>
    <xdr:ext cx="142875" cy="123825"/>
    <xdr:sp macro="" textlink="">
      <xdr:nvSpPr>
        <xdr:cNvPr id="2549" name="AutoShape 3" descr="image002"/>
        <xdr:cNvSpPr>
          <a:spLocks noChangeAspect="1" noChangeArrowheads="1"/>
        </xdr:cNvSpPr>
      </xdr:nvSpPr>
      <xdr:spPr bwMode="auto">
        <a:xfrm>
          <a:off x="488674" y="4737652"/>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120</xdr:row>
      <xdr:rowOff>0</xdr:rowOff>
    </xdr:from>
    <xdr:ext cx="142875" cy="123825"/>
    <xdr:sp macro="" textlink="">
      <xdr:nvSpPr>
        <xdr:cNvPr id="2550" name="AutoShape 4" descr="image002"/>
        <xdr:cNvSpPr>
          <a:spLocks noChangeAspect="1" noChangeArrowheads="1"/>
        </xdr:cNvSpPr>
      </xdr:nvSpPr>
      <xdr:spPr bwMode="auto">
        <a:xfrm>
          <a:off x="488674" y="4737652"/>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120</xdr:row>
      <xdr:rowOff>0</xdr:rowOff>
    </xdr:from>
    <xdr:ext cx="142875" cy="123825"/>
    <xdr:sp macro="" textlink="">
      <xdr:nvSpPr>
        <xdr:cNvPr id="2551" name="AutoShape 10" descr="image002"/>
        <xdr:cNvSpPr>
          <a:spLocks noChangeAspect="1" noChangeArrowheads="1"/>
        </xdr:cNvSpPr>
      </xdr:nvSpPr>
      <xdr:spPr bwMode="auto">
        <a:xfrm>
          <a:off x="488674" y="4737652"/>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120</xdr:row>
      <xdr:rowOff>0</xdr:rowOff>
    </xdr:from>
    <xdr:ext cx="142875" cy="123825"/>
    <xdr:sp macro="" textlink="">
      <xdr:nvSpPr>
        <xdr:cNvPr id="2552" name="AutoShape 1" descr="image002"/>
        <xdr:cNvSpPr>
          <a:spLocks noChangeAspect="1" noChangeArrowheads="1"/>
        </xdr:cNvSpPr>
      </xdr:nvSpPr>
      <xdr:spPr bwMode="auto">
        <a:xfrm>
          <a:off x="488674" y="4737652"/>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120</xdr:row>
      <xdr:rowOff>0</xdr:rowOff>
    </xdr:from>
    <xdr:ext cx="142875" cy="123825"/>
    <xdr:sp macro="" textlink="">
      <xdr:nvSpPr>
        <xdr:cNvPr id="2553" name="AutoShape 2" descr="image002"/>
        <xdr:cNvSpPr>
          <a:spLocks noChangeAspect="1" noChangeArrowheads="1"/>
        </xdr:cNvSpPr>
      </xdr:nvSpPr>
      <xdr:spPr bwMode="auto">
        <a:xfrm>
          <a:off x="488674" y="4737652"/>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120</xdr:row>
      <xdr:rowOff>0</xdr:rowOff>
    </xdr:from>
    <xdr:ext cx="142875" cy="123825"/>
    <xdr:sp macro="" textlink="">
      <xdr:nvSpPr>
        <xdr:cNvPr id="2554" name="AutoShape 3" descr="image002"/>
        <xdr:cNvSpPr>
          <a:spLocks noChangeAspect="1" noChangeArrowheads="1"/>
        </xdr:cNvSpPr>
      </xdr:nvSpPr>
      <xdr:spPr bwMode="auto">
        <a:xfrm>
          <a:off x="488674" y="4737652"/>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120</xdr:row>
      <xdr:rowOff>0</xdr:rowOff>
    </xdr:from>
    <xdr:ext cx="142875" cy="123825"/>
    <xdr:sp macro="" textlink="">
      <xdr:nvSpPr>
        <xdr:cNvPr id="2555" name="AutoShape 4" descr="image002"/>
        <xdr:cNvSpPr>
          <a:spLocks noChangeAspect="1" noChangeArrowheads="1"/>
        </xdr:cNvSpPr>
      </xdr:nvSpPr>
      <xdr:spPr bwMode="auto">
        <a:xfrm>
          <a:off x="488674" y="4737652"/>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120</xdr:row>
      <xdr:rowOff>0</xdr:rowOff>
    </xdr:from>
    <xdr:ext cx="142875" cy="123825"/>
    <xdr:sp macro="" textlink="">
      <xdr:nvSpPr>
        <xdr:cNvPr id="2556" name="AutoShape 10" descr="image002"/>
        <xdr:cNvSpPr>
          <a:spLocks noChangeAspect="1" noChangeArrowheads="1"/>
        </xdr:cNvSpPr>
      </xdr:nvSpPr>
      <xdr:spPr bwMode="auto">
        <a:xfrm>
          <a:off x="488674" y="4737652"/>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163</xdr:row>
      <xdr:rowOff>0</xdr:rowOff>
    </xdr:from>
    <xdr:ext cx="142875" cy="123825"/>
    <xdr:sp macro="" textlink="">
      <xdr:nvSpPr>
        <xdr:cNvPr id="2557" name="AutoShape 1" descr="image002"/>
        <xdr:cNvSpPr>
          <a:spLocks noChangeAspect="1" noChangeArrowheads="1"/>
        </xdr:cNvSpPr>
      </xdr:nvSpPr>
      <xdr:spPr bwMode="auto">
        <a:xfrm>
          <a:off x="488674" y="4737652"/>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163</xdr:row>
      <xdr:rowOff>0</xdr:rowOff>
    </xdr:from>
    <xdr:ext cx="142875" cy="123825"/>
    <xdr:sp macro="" textlink="">
      <xdr:nvSpPr>
        <xdr:cNvPr id="2558" name="AutoShape 2" descr="image002"/>
        <xdr:cNvSpPr>
          <a:spLocks noChangeAspect="1" noChangeArrowheads="1"/>
        </xdr:cNvSpPr>
      </xdr:nvSpPr>
      <xdr:spPr bwMode="auto">
        <a:xfrm>
          <a:off x="488674" y="4737652"/>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163</xdr:row>
      <xdr:rowOff>0</xdr:rowOff>
    </xdr:from>
    <xdr:ext cx="142875" cy="123825"/>
    <xdr:sp macro="" textlink="">
      <xdr:nvSpPr>
        <xdr:cNvPr id="2559" name="AutoShape 3" descr="image002"/>
        <xdr:cNvSpPr>
          <a:spLocks noChangeAspect="1" noChangeArrowheads="1"/>
        </xdr:cNvSpPr>
      </xdr:nvSpPr>
      <xdr:spPr bwMode="auto">
        <a:xfrm>
          <a:off x="488674" y="4737652"/>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163</xdr:row>
      <xdr:rowOff>0</xdr:rowOff>
    </xdr:from>
    <xdr:ext cx="142875" cy="123825"/>
    <xdr:sp macro="" textlink="">
      <xdr:nvSpPr>
        <xdr:cNvPr id="2560" name="AutoShape 4" descr="image002"/>
        <xdr:cNvSpPr>
          <a:spLocks noChangeAspect="1" noChangeArrowheads="1"/>
        </xdr:cNvSpPr>
      </xdr:nvSpPr>
      <xdr:spPr bwMode="auto">
        <a:xfrm>
          <a:off x="488674" y="4737652"/>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163</xdr:row>
      <xdr:rowOff>0</xdr:rowOff>
    </xdr:from>
    <xdr:ext cx="142875" cy="123825"/>
    <xdr:sp macro="" textlink="">
      <xdr:nvSpPr>
        <xdr:cNvPr id="2561" name="AutoShape 10" descr="image002"/>
        <xdr:cNvSpPr>
          <a:spLocks noChangeAspect="1" noChangeArrowheads="1"/>
        </xdr:cNvSpPr>
      </xdr:nvSpPr>
      <xdr:spPr bwMode="auto">
        <a:xfrm>
          <a:off x="488674" y="4737652"/>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163</xdr:row>
      <xdr:rowOff>0</xdr:rowOff>
    </xdr:from>
    <xdr:ext cx="142875" cy="123825"/>
    <xdr:sp macro="" textlink="">
      <xdr:nvSpPr>
        <xdr:cNvPr id="2562" name="AutoShape 1" descr="image002"/>
        <xdr:cNvSpPr>
          <a:spLocks noChangeAspect="1" noChangeArrowheads="1"/>
        </xdr:cNvSpPr>
      </xdr:nvSpPr>
      <xdr:spPr bwMode="auto">
        <a:xfrm>
          <a:off x="488674" y="4737652"/>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163</xdr:row>
      <xdr:rowOff>0</xdr:rowOff>
    </xdr:from>
    <xdr:ext cx="142875" cy="123825"/>
    <xdr:sp macro="" textlink="">
      <xdr:nvSpPr>
        <xdr:cNvPr id="2563" name="AutoShape 2" descr="image002"/>
        <xdr:cNvSpPr>
          <a:spLocks noChangeAspect="1" noChangeArrowheads="1"/>
        </xdr:cNvSpPr>
      </xdr:nvSpPr>
      <xdr:spPr bwMode="auto">
        <a:xfrm>
          <a:off x="488674" y="4737652"/>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163</xdr:row>
      <xdr:rowOff>0</xdr:rowOff>
    </xdr:from>
    <xdr:ext cx="142875" cy="123825"/>
    <xdr:sp macro="" textlink="">
      <xdr:nvSpPr>
        <xdr:cNvPr id="2564" name="AutoShape 3" descr="image002"/>
        <xdr:cNvSpPr>
          <a:spLocks noChangeAspect="1" noChangeArrowheads="1"/>
        </xdr:cNvSpPr>
      </xdr:nvSpPr>
      <xdr:spPr bwMode="auto">
        <a:xfrm>
          <a:off x="488674" y="4737652"/>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163</xdr:row>
      <xdr:rowOff>0</xdr:rowOff>
    </xdr:from>
    <xdr:ext cx="142875" cy="123825"/>
    <xdr:sp macro="" textlink="">
      <xdr:nvSpPr>
        <xdr:cNvPr id="2565" name="AutoShape 4" descr="image002"/>
        <xdr:cNvSpPr>
          <a:spLocks noChangeAspect="1" noChangeArrowheads="1"/>
        </xdr:cNvSpPr>
      </xdr:nvSpPr>
      <xdr:spPr bwMode="auto">
        <a:xfrm>
          <a:off x="488674" y="4737652"/>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163</xdr:row>
      <xdr:rowOff>0</xdr:rowOff>
    </xdr:from>
    <xdr:ext cx="142875" cy="123825"/>
    <xdr:sp macro="" textlink="">
      <xdr:nvSpPr>
        <xdr:cNvPr id="2566" name="AutoShape 10" descr="image002"/>
        <xdr:cNvSpPr>
          <a:spLocks noChangeAspect="1" noChangeArrowheads="1"/>
        </xdr:cNvSpPr>
      </xdr:nvSpPr>
      <xdr:spPr bwMode="auto">
        <a:xfrm>
          <a:off x="488674" y="4737652"/>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163</xdr:row>
      <xdr:rowOff>0</xdr:rowOff>
    </xdr:from>
    <xdr:ext cx="142875" cy="123825"/>
    <xdr:sp macro="" textlink="">
      <xdr:nvSpPr>
        <xdr:cNvPr id="2567" name="AutoShape 1" descr="image002"/>
        <xdr:cNvSpPr>
          <a:spLocks noChangeAspect="1" noChangeArrowheads="1"/>
        </xdr:cNvSpPr>
      </xdr:nvSpPr>
      <xdr:spPr bwMode="auto">
        <a:xfrm>
          <a:off x="488674" y="4737652"/>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163</xdr:row>
      <xdr:rowOff>0</xdr:rowOff>
    </xdr:from>
    <xdr:ext cx="142875" cy="123825"/>
    <xdr:sp macro="" textlink="">
      <xdr:nvSpPr>
        <xdr:cNvPr id="2568" name="AutoShape 2" descr="image002"/>
        <xdr:cNvSpPr>
          <a:spLocks noChangeAspect="1" noChangeArrowheads="1"/>
        </xdr:cNvSpPr>
      </xdr:nvSpPr>
      <xdr:spPr bwMode="auto">
        <a:xfrm>
          <a:off x="488674" y="4737652"/>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163</xdr:row>
      <xdr:rowOff>0</xdr:rowOff>
    </xdr:from>
    <xdr:ext cx="142875" cy="123825"/>
    <xdr:sp macro="" textlink="">
      <xdr:nvSpPr>
        <xdr:cNvPr id="2569" name="AutoShape 3" descr="image002"/>
        <xdr:cNvSpPr>
          <a:spLocks noChangeAspect="1" noChangeArrowheads="1"/>
        </xdr:cNvSpPr>
      </xdr:nvSpPr>
      <xdr:spPr bwMode="auto">
        <a:xfrm>
          <a:off x="488674" y="4737652"/>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163</xdr:row>
      <xdr:rowOff>0</xdr:rowOff>
    </xdr:from>
    <xdr:ext cx="142875" cy="123825"/>
    <xdr:sp macro="" textlink="">
      <xdr:nvSpPr>
        <xdr:cNvPr id="2570" name="AutoShape 4" descr="image002"/>
        <xdr:cNvSpPr>
          <a:spLocks noChangeAspect="1" noChangeArrowheads="1"/>
        </xdr:cNvSpPr>
      </xdr:nvSpPr>
      <xdr:spPr bwMode="auto">
        <a:xfrm>
          <a:off x="488674" y="4737652"/>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163</xdr:row>
      <xdr:rowOff>0</xdr:rowOff>
    </xdr:from>
    <xdr:ext cx="142875" cy="123825"/>
    <xdr:sp macro="" textlink="">
      <xdr:nvSpPr>
        <xdr:cNvPr id="2571" name="AutoShape 10" descr="image002"/>
        <xdr:cNvSpPr>
          <a:spLocks noChangeAspect="1" noChangeArrowheads="1"/>
        </xdr:cNvSpPr>
      </xdr:nvSpPr>
      <xdr:spPr bwMode="auto">
        <a:xfrm>
          <a:off x="488674" y="4737652"/>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xdr:row>
      <xdr:rowOff>0</xdr:rowOff>
    </xdr:from>
    <xdr:ext cx="142875" cy="123825"/>
    <xdr:sp macro="" textlink="">
      <xdr:nvSpPr>
        <xdr:cNvPr id="2607" name="AutoShape 1" descr="image002"/>
        <xdr:cNvSpPr>
          <a:spLocks noChangeAspect="1" noChangeArrowheads="1"/>
        </xdr:cNvSpPr>
      </xdr:nvSpPr>
      <xdr:spPr bwMode="auto">
        <a:xfrm>
          <a:off x="484188" y="5191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xdr:row>
      <xdr:rowOff>0</xdr:rowOff>
    </xdr:from>
    <xdr:ext cx="142875" cy="123825"/>
    <xdr:sp macro="" textlink="">
      <xdr:nvSpPr>
        <xdr:cNvPr id="2608" name="AutoShape 2" descr="image002"/>
        <xdr:cNvSpPr>
          <a:spLocks noChangeAspect="1" noChangeArrowheads="1"/>
        </xdr:cNvSpPr>
      </xdr:nvSpPr>
      <xdr:spPr bwMode="auto">
        <a:xfrm>
          <a:off x="484188" y="5191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xdr:row>
      <xdr:rowOff>0</xdr:rowOff>
    </xdr:from>
    <xdr:ext cx="142875" cy="123825"/>
    <xdr:sp macro="" textlink="">
      <xdr:nvSpPr>
        <xdr:cNvPr id="2609" name="AutoShape 3" descr="image002"/>
        <xdr:cNvSpPr>
          <a:spLocks noChangeAspect="1" noChangeArrowheads="1"/>
        </xdr:cNvSpPr>
      </xdr:nvSpPr>
      <xdr:spPr bwMode="auto">
        <a:xfrm>
          <a:off x="484188" y="5191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xdr:row>
      <xdr:rowOff>0</xdr:rowOff>
    </xdr:from>
    <xdr:ext cx="142875" cy="123825"/>
    <xdr:sp macro="" textlink="">
      <xdr:nvSpPr>
        <xdr:cNvPr id="2610" name="AutoShape 4" descr="image002"/>
        <xdr:cNvSpPr>
          <a:spLocks noChangeAspect="1" noChangeArrowheads="1"/>
        </xdr:cNvSpPr>
      </xdr:nvSpPr>
      <xdr:spPr bwMode="auto">
        <a:xfrm>
          <a:off x="484188" y="5191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xdr:row>
      <xdr:rowOff>0</xdr:rowOff>
    </xdr:from>
    <xdr:ext cx="142875" cy="123825"/>
    <xdr:sp macro="" textlink="">
      <xdr:nvSpPr>
        <xdr:cNvPr id="2611" name="AutoShape 10" descr="image002"/>
        <xdr:cNvSpPr>
          <a:spLocks noChangeAspect="1" noChangeArrowheads="1"/>
        </xdr:cNvSpPr>
      </xdr:nvSpPr>
      <xdr:spPr bwMode="auto">
        <a:xfrm>
          <a:off x="484188" y="5191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xdr:row>
      <xdr:rowOff>0</xdr:rowOff>
    </xdr:from>
    <xdr:ext cx="142875" cy="123825"/>
    <xdr:sp macro="" textlink="">
      <xdr:nvSpPr>
        <xdr:cNvPr id="2612" name="AutoShape 1" descr="image002"/>
        <xdr:cNvSpPr>
          <a:spLocks noChangeAspect="1" noChangeArrowheads="1"/>
        </xdr:cNvSpPr>
      </xdr:nvSpPr>
      <xdr:spPr bwMode="auto">
        <a:xfrm>
          <a:off x="484188" y="7024688"/>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xdr:row>
      <xdr:rowOff>0</xdr:rowOff>
    </xdr:from>
    <xdr:ext cx="142875" cy="123825"/>
    <xdr:sp macro="" textlink="">
      <xdr:nvSpPr>
        <xdr:cNvPr id="2613" name="AutoShape 2" descr="image002"/>
        <xdr:cNvSpPr>
          <a:spLocks noChangeAspect="1" noChangeArrowheads="1"/>
        </xdr:cNvSpPr>
      </xdr:nvSpPr>
      <xdr:spPr bwMode="auto">
        <a:xfrm>
          <a:off x="484188" y="7024688"/>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xdr:row>
      <xdr:rowOff>0</xdr:rowOff>
    </xdr:from>
    <xdr:ext cx="142875" cy="123825"/>
    <xdr:sp macro="" textlink="">
      <xdr:nvSpPr>
        <xdr:cNvPr id="2614" name="AutoShape 3" descr="image002"/>
        <xdr:cNvSpPr>
          <a:spLocks noChangeAspect="1" noChangeArrowheads="1"/>
        </xdr:cNvSpPr>
      </xdr:nvSpPr>
      <xdr:spPr bwMode="auto">
        <a:xfrm>
          <a:off x="484188" y="7024688"/>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xdr:row>
      <xdr:rowOff>0</xdr:rowOff>
    </xdr:from>
    <xdr:ext cx="142875" cy="123825"/>
    <xdr:sp macro="" textlink="">
      <xdr:nvSpPr>
        <xdr:cNvPr id="2615" name="AutoShape 4" descr="image002"/>
        <xdr:cNvSpPr>
          <a:spLocks noChangeAspect="1" noChangeArrowheads="1"/>
        </xdr:cNvSpPr>
      </xdr:nvSpPr>
      <xdr:spPr bwMode="auto">
        <a:xfrm>
          <a:off x="484188" y="7024688"/>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xdr:row>
      <xdr:rowOff>0</xdr:rowOff>
    </xdr:from>
    <xdr:ext cx="142875" cy="123825"/>
    <xdr:sp macro="" textlink="">
      <xdr:nvSpPr>
        <xdr:cNvPr id="2616" name="AutoShape 10" descr="image002"/>
        <xdr:cNvSpPr>
          <a:spLocks noChangeAspect="1" noChangeArrowheads="1"/>
        </xdr:cNvSpPr>
      </xdr:nvSpPr>
      <xdr:spPr bwMode="auto">
        <a:xfrm>
          <a:off x="484188" y="7024688"/>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xdr:row>
      <xdr:rowOff>0</xdr:rowOff>
    </xdr:from>
    <xdr:ext cx="142875" cy="123825"/>
    <xdr:sp macro="" textlink="">
      <xdr:nvSpPr>
        <xdr:cNvPr id="2617" name="AutoShape 1" descr="image002"/>
        <xdr:cNvSpPr>
          <a:spLocks noChangeAspect="1" noChangeArrowheads="1"/>
        </xdr:cNvSpPr>
      </xdr:nvSpPr>
      <xdr:spPr bwMode="auto">
        <a:xfrm>
          <a:off x="484188" y="7024688"/>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xdr:row>
      <xdr:rowOff>0</xdr:rowOff>
    </xdr:from>
    <xdr:ext cx="142875" cy="123825"/>
    <xdr:sp macro="" textlink="">
      <xdr:nvSpPr>
        <xdr:cNvPr id="2618" name="AutoShape 2" descr="image002"/>
        <xdr:cNvSpPr>
          <a:spLocks noChangeAspect="1" noChangeArrowheads="1"/>
        </xdr:cNvSpPr>
      </xdr:nvSpPr>
      <xdr:spPr bwMode="auto">
        <a:xfrm>
          <a:off x="484188" y="7024688"/>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xdr:row>
      <xdr:rowOff>0</xdr:rowOff>
    </xdr:from>
    <xdr:ext cx="142875" cy="123825"/>
    <xdr:sp macro="" textlink="">
      <xdr:nvSpPr>
        <xdr:cNvPr id="2619" name="AutoShape 3" descr="image002"/>
        <xdr:cNvSpPr>
          <a:spLocks noChangeAspect="1" noChangeArrowheads="1"/>
        </xdr:cNvSpPr>
      </xdr:nvSpPr>
      <xdr:spPr bwMode="auto">
        <a:xfrm>
          <a:off x="484188" y="7024688"/>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xdr:row>
      <xdr:rowOff>0</xdr:rowOff>
    </xdr:from>
    <xdr:ext cx="142875" cy="123825"/>
    <xdr:sp macro="" textlink="">
      <xdr:nvSpPr>
        <xdr:cNvPr id="2620" name="AutoShape 4" descr="image002"/>
        <xdr:cNvSpPr>
          <a:spLocks noChangeAspect="1" noChangeArrowheads="1"/>
        </xdr:cNvSpPr>
      </xdr:nvSpPr>
      <xdr:spPr bwMode="auto">
        <a:xfrm>
          <a:off x="484188" y="7024688"/>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xdr:row>
      <xdr:rowOff>0</xdr:rowOff>
    </xdr:from>
    <xdr:ext cx="142875" cy="123825"/>
    <xdr:sp macro="" textlink="">
      <xdr:nvSpPr>
        <xdr:cNvPr id="2621" name="AutoShape 10" descr="image002"/>
        <xdr:cNvSpPr>
          <a:spLocks noChangeAspect="1" noChangeArrowheads="1"/>
        </xdr:cNvSpPr>
      </xdr:nvSpPr>
      <xdr:spPr bwMode="auto">
        <a:xfrm>
          <a:off x="484188" y="7024688"/>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xdr:row>
      <xdr:rowOff>0</xdr:rowOff>
    </xdr:from>
    <xdr:ext cx="142875" cy="123825"/>
    <xdr:sp macro="" textlink="">
      <xdr:nvSpPr>
        <xdr:cNvPr id="2622" name="AutoShape 1" descr="image002"/>
        <xdr:cNvSpPr>
          <a:spLocks noChangeAspect="1" noChangeArrowheads="1"/>
        </xdr:cNvSpPr>
      </xdr:nvSpPr>
      <xdr:spPr bwMode="auto">
        <a:xfrm>
          <a:off x="484188" y="7024688"/>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xdr:row>
      <xdr:rowOff>0</xdr:rowOff>
    </xdr:from>
    <xdr:ext cx="142875" cy="123825"/>
    <xdr:sp macro="" textlink="">
      <xdr:nvSpPr>
        <xdr:cNvPr id="2623" name="AutoShape 2" descr="image002"/>
        <xdr:cNvSpPr>
          <a:spLocks noChangeAspect="1" noChangeArrowheads="1"/>
        </xdr:cNvSpPr>
      </xdr:nvSpPr>
      <xdr:spPr bwMode="auto">
        <a:xfrm>
          <a:off x="484188" y="7024688"/>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xdr:row>
      <xdr:rowOff>0</xdr:rowOff>
    </xdr:from>
    <xdr:ext cx="142875" cy="123825"/>
    <xdr:sp macro="" textlink="">
      <xdr:nvSpPr>
        <xdr:cNvPr id="2624" name="AutoShape 3" descr="image002"/>
        <xdr:cNvSpPr>
          <a:spLocks noChangeAspect="1" noChangeArrowheads="1"/>
        </xdr:cNvSpPr>
      </xdr:nvSpPr>
      <xdr:spPr bwMode="auto">
        <a:xfrm>
          <a:off x="484188" y="7024688"/>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xdr:row>
      <xdr:rowOff>0</xdr:rowOff>
    </xdr:from>
    <xdr:ext cx="142875" cy="123825"/>
    <xdr:sp macro="" textlink="">
      <xdr:nvSpPr>
        <xdr:cNvPr id="2625" name="AutoShape 4" descr="image002"/>
        <xdr:cNvSpPr>
          <a:spLocks noChangeAspect="1" noChangeArrowheads="1"/>
        </xdr:cNvSpPr>
      </xdr:nvSpPr>
      <xdr:spPr bwMode="auto">
        <a:xfrm>
          <a:off x="484188" y="7024688"/>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xdr:row>
      <xdr:rowOff>0</xdr:rowOff>
    </xdr:from>
    <xdr:ext cx="142875" cy="123825"/>
    <xdr:sp macro="" textlink="">
      <xdr:nvSpPr>
        <xdr:cNvPr id="2626" name="AutoShape 10" descr="image002"/>
        <xdr:cNvSpPr>
          <a:spLocks noChangeAspect="1" noChangeArrowheads="1"/>
        </xdr:cNvSpPr>
      </xdr:nvSpPr>
      <xdr:spPr bwMode="auto">
        <a:xfrm>
          <a:off x="484188" y="7024688"/>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xdr:row>
      <xdr:rowOff>0</xdr:rowOff>
    </xdr:from>
    <xdr:ext cx="142875" cy="123825"/>
    <xdr:sp macro="" textlink="">
      <xdr:nvSpPr>
        <xdr:cNvPr id="2627" name="AutoShape 1" descr="image002"/>
        <xdr:cNvSpPr>
          <a:spLocks noChangeAspect="1" noChangeArrowheads="1"/>
        </xdr:cNvSpPr>
      </xdr:nvSpPr>
      <xdr:spPr bwMode="auto">
        <a:xfrm>
          <a:off x="484188" y="73183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xdr:row>
      <xdr:rowOff>0</xdr:rowOff>
    </xdr:from>
    <xdr:ext cx="142875" cy="123825"/>
    <xdr:sp macro="" textlink="">
      <xdr:nvSpPr>
        <xdr:cNvPr id="2628" name="AutoShape 2" descr="image002"/>
        <xdr:cNvSpPr>
          <a:spLocks noChangeAspect="1" noChangeArrowheads="1"/>
        </xdr:cNvSpPr>
      </xdr:nvSpPr>
      <xdr:spPr bwMode="auto">
        <a:xfrm>
          <a:off x="484188" y="73183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xdr:row>
      <xdr:rowOff>0</xdr:rowOff>
    </xdr:from>
    <xdr:ext cx="142875" cy="123825"/>
    <xdr:sp macro="" textlink="">
      <xdr:nvSpPr>
        <xdr:cNvPr id="2629" name="AutoShape 3" descr="image002"/>
        <xdr:cNvSpPr>
          <a:spLocks noChangeAspect="1" noChangeArrowheads="1"/>
        </xdr:cNvSpPr>
      </xdr:nvSpPr>
      <xdr:spPr bwMode="auto">
        <a:xfrm>
          <a:off x="484188" y="73183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xdr:row>
      <xdr:rowOff>0</xdr:rowOff>
    </xdr:from>
    <xdr:ext cx="142875" cy="123825"/>
    <xdr:sp macro="" textlink="">
      <xdr:nvSpPr>
        <xdr:cNvPr id="2630" name="AutoShape 4" descr="image002"/>
        <xdr:cNvSpPr>
          <a:spLocks noChangeAspect="1" noChangeArrowheads="1"/>
        </xdr:cNvSpPr>
      </xdr:nvSpPr>
      <xdr:spPr bwMode="auto">
        <a:xfrm>
          <a:off x="484188" y="73183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xdr:row>
      <xdr:rowOff>0</xdr:rowOff>
    </xdr:from>
    <xdr:ext cx="142875" cy="123825"/>
    <xdr:sp macro="" textlink="">
      <xdr:nvSpPr>
        <xdr:cNvPr id="2631" name="AutoShape 10" descr="image002"/>
        <xdr:cNvSpPr>
          <a:spLocks noChangeAspect="1" noChangeArrowheads="1"/>
        </xdr:cNvSpPr>
      </xdr:nvSpPr>
      <xdr:spPr bwMode="auto">
        <a:xfrm>
          <a:off x="484188" y="73183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xdr:row>
      <xdr:rowOff>0</xdr:rowOff>
    </xdr:from>
    <xdr:ext cx="142875" cy="123825"/>
    <xdr:sp macro="" textlink="">
      <xdr:nvSpPr>
        <xdr:cNvPr id="2632" name="AutoShape 1" descr="image002"/>
        <xdr:cNvSpPr>
          <a:spLocks noChangeAspect="1" noChangeArrowheads="1"/>
        </xdr:cNvSpPr>
      </xdr:nvSpPr>
      <xdr:spPr bwMode="auto">
        <a:xfrm>
          <a:off x="484188" y="7024688"/>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xdr:row>
      <xdr:rowOff>0</xdr:rowOff>
    </xdr:from>
    <xdr:ext cx="142875" cy="123825"/>
    <xdr:sp macro="" textlink="">
      <xdr:nvSpPr>
        <xdr:cNvPr id="2633" name="AutoShape 2" descr="image002"/>
        <xdr:cNvSpPr>
          <a:spLocks noChangeAspect="1" noChangeArrowheads="1"/>
        </xdr:cNvSpPr>
      </xdr:nvSpPr>
      <xdr:spPr bwMode="auto">
        <a:xfrm>
          <a:off x="484188" y="7024688"/>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xdr:row>
      <xdr:rowOff>0</xdr:rowOff>
    </xdr:from>
    <xdr:ext cx="142875" cy="123825"/>
    <xdr:sp macro="" textlink="">
      <xdr:nvSpPr>
        <xdr:cNvPr id="2634" name="AutoShape 3" descr="image002"/>
        <xdr:cNvSpPr>
          <a:spLocks noChangeAspect="1" noChangeArrowheads="1"/>
        </xdr:cNvSpPr>
      </xdr:nvSpPr>
      <xdr:spPr bwMode="auto">
        <a:xfrm>
          <a:off x="484188" y="7024688"/>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xdr:row>
      <xdr:rowOff>0</xdr:rowOff>
    </xdr:from>
    <xdr:ext cx="142875" cy="123825"/>
    <xdr:sp macro="" textlink="">
      <xdr:nvSpPr>
        <xdr:cNvPr id="2635" name="AutoShape 4" descr="image002"/>
        <xdr:cNvSpPr>
          <a:spLocks noChangeAspect="1" noChangeArrowheads="1"/>
        </xdr:cNvSpPr>
      </xdr:nvSpPr>
      <xdr:spPr bwMode="auto">
        <a:xfrm>
          <a:off x="484188" y="7024688"/>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xdr:row>
      <xdr:rowOff>0</xdr:rowOff>
    </xdr:from>
    <xdr:ext cx="142875" cy="123825"/>
    <xdr:sp macro="" textlink="">
      <xdr:nvSpPr>
        <xdr:cNvPr id="2636" name="AutoShape 10" descr="image002"/>
        <xdr:cNvSpPr>
          <a:spLocks noChangeAspect="1" noChangeArrowheads="1"/>
        </xdr:cNvSpPr>
      </xdr:nvSpPr>
      <xdr:spPr bwMode="auto">
        <a:xfrm>
          <a:off x="484188" y="7024688"/>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xdr:row>
      <xdr:rowOff>0</xdr:rowOff>
    </xdr:from>
    <xdr:ext cx="142875" cy="123825"/>
    <xdr:sp macro="" textlink="">
      <xdr:nvSpPr>
        <xdr:cNvPr id="2637" name="AutoShape 1" descr="image002"/>
        <xdr:cNvSpPr>
          <a:spLocks noChangeAspect="1" noChangeArrowheads="1"/>
        </xdr:cNvSpPr>
      </xdr:nvSpPr>
      <xdr:spPr bwMode="auto">
        <a:xfrm>
          <a:off x="484188" y="75247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xdr:row>
      <xdr:rowOff>0</xdr:rowOff>
    </xdr:from>
    <xdr:ext cx="142875" cy="123825"/>
    <xdr:sp macro="" textlink="">
      <xdr:nvSpPr>
        <xdr:cNvPr id="2638" name="AutoShape 2" descr="image002"/>
        <xdr:cNvSpPr>
          <a:spLocks noChangeAspect="1" noChangeArrowheads="1"/>
        </xdr:cNvSpPr>
      </xdr:nvSpPr>
      <xdr:spPr bwMode="auto">
        <a:xfrm>
          <a:off x="484188" y="75247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xdr:row>
      <xdr:rowOff>0</xdr:rowOff>
    </xdr:from>
    <xdr:ext cx="142875" cy="123825"/>
    <xdr:sp macro="" textlink="">
      <xdr:nvSpPr>
        <xdr:cNvPr id="2639" name="AutoShape 3" descr="image002"/>
        <xdr:cNvSpPr>
          <a:spLocks noChangeAspect="1" noChangeArrowheads="1"/>
        </xdr:cNvSpPr>
      </xdr:nvSpPr>
      <xdr:spPr bwMode="auto">
        <a:xfrm>
          <a:off x="484188" y="75247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xdr:row>
      <xdr:rowOff>0</xdr:rowOff>
    </xdr:from>
    <xdr:ext cx="142875" cy="123825"/>
    <xdr:sp macro="" textlink="">
      <xdr:nvSpPr>
        <xdr:cNvPr id="2640" name="AutoShape 4" descr="image002"/>
        <xdr:cNvSpPr>
          <a:spLocks noChangeAspect="1" noChangeArrowheads="1"/>
        </xdr:cNvSpPr>
      </xdr:nvSpPr>
      <xdr:spPr bwMode="auto">
        <a:xfrm>
          <a:off x="484188" y="75247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xdr:row>
      <xdr:rowOff>0</xdr:rowOff>
    </xdr:from>
    <xdr:ext cx="142875" cy="123825"/>
    <xdr:sp macro="" textlink="">
      <xdr:nvSpPr>
        <xdr:cNvPr id="2641" name="AutoShape 10" descr="image002"/>
        <xdr:cNvSpPr>
          <a:spLocks noChangeAspect="1" noChangeArrowheads="1"/>
        </xdr:cNvSpPr>
      </xdr:nvSpPr>
      <xdr:spPr bwMode="auto">
        <a:xfrm>
          <a:off x="484188" y="75247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14</xdr:row>
      <xdr:rowOff>0</xdr:rowOff>
    </xdr:from>
    <xdr:ext cx="142875" cy="123825"/>
    <xdr:sp macro="" textlink="">
      <xdr:nvSpPr>
        <xdr:cNvPr id="2647" name="AutoShape 1" descr="image002"/>
        <xdr:cNvSpPr>
          <a:spLocks noChangeAspect="1" noChangeArrowheads="1"/>
        </xdr:cNvSpPr>
      </xdr:nvSpPr>
      <xdr:spPr bwMode="auto">
        <a:xfrm>
          <a:off x="484188" y="19685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14</xdr:row>
      <xdr:rowOff>0</xdr:rowOff>
    </xdr:from>
    <xdr:ext cx="142875" cy="123825"/>
    <xdr:sp macro="" textlink="">
      <xdr:nvSpPr>
        <xdr:cNvPr id="2648" name="AutoShape 2" descr="image002"/>
        <xdr:cNvSpPr>
          <a:spLocks noChangeAspect="1" noChangeArrowheads="1"/>
        </xdr:cNvSpPr>
      </xdr:nvSpPr>
      <xdr:spPr bwMode="auto">
        <a:xfrm>
          <a:off x="484188" y="19685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14</xdr:row>
      <xdr:rowOff>0</xdr:rowOff>
    </xdr:from>
    <xdr:ext cx="142875" cy="123825"/>
    <xdr:sp macro="" textlink="">
      <xdr:nvSpPr>
        <xdr:cNvPr id="2649" name="AutoShape 3" descr="image002"/>
        <xdr:cNvSpPr>
          <a:spLocks noChangeAspect="1" noChangeArrowheads="1"/>
        </xdr:cNvSpPr>
      </xdr:nvSpPr>
      <xdr:spPr bwMode="auto">
        <a:xfrm>
          <a:off x="484188" y="19685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14</xdr:row>
      <xdr:rowOff>0</xdr:rowOff>
    </xdr:from>
    <xdr:ext cx="142875" cy="123825"/>
    <xdr:sp macro="" textlink="">
      <xdr:nvSpPr>
        <xdr:cNvPr id="2650" name="AutoShape 4" descr="image002"/>
        <xdr:cNvSpPr>
          <a:spLocks noChangeAspect="1" noChangeArrowheads="1"/>
        </xdr:cNvSpPr>
      </xdr:nvSpPr>
      <xdr:spPr bwMode="auto">
        <a:xfrm>
          <a:off x="484188" y="19685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14</xdr:row>
      <xdr:rowOff>0</xdr:rowOff>
    </xdr:from>
    <xdr:ext cx="142875" cy="123825"/>
    <xdr:sp macro="" textlink="">
      <xdr:nvSpPr>
        <xdr:cNvPr id="2651" name="AutoShape 10" descr="image002"/>
        <xdr:cNvSpPr>
          <a:spLocks noChangeAspect="1" noChangeArrowheads="1"/>
        </xdr:cNvSpPr>
      </xdr:nvSpPr>
      <xdr:spPr bwMode="auto">
        <a:xfrm>
          <a:off x="484188" y="19685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xdr:row>
      <xdr:rowOff>0</xdr:rowOff>
    </xdr:from>
    <xdr:ext cx="142875" cy="123825"/>
    <xdr:sp macro="" textlink="">
      <xdr:nvSpPr>
        <xdr:cNvPr id="2646" name="AutoShape 10" descr="image002"/>
        <xdr:cNvSpPr>
          <a:spLocks noChangeAspect="1" noChangeArrowheads="1"/>
        </xdr:cNvSpPr>
      </xdr:nvSpPr>
      <xdr:spPr bwMode="auto">
        <a:xfrm>
          <a:off x="190500" y="81597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xdr:row>
      <xdr:rowOff>0</xdr:rowOff>
    </xdr:from>
    <xdr:ext cx="142875" cy="123825"/>
    <xdr:sp macro="" textlink="">
      <xdr:nvSpPr>
        <xdr:cNvPr id="2652" name="AutoShape 1" descr="image002"/>
        <xdr:cNvSpPr>
          <a:spLocks noChangeAspect="1" noChangeArrowheads="1"/>
        </xdr:cNvSpPr>
      </xdr:nvSpPr>
      <xdr:spPr bwMode="auto">
        <a:xfrm>
          <a:off x="190500" y="81597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xdr:row>
      <xdr:rowOff>0</xdr:rowOff>
    </xdr:from>
    <xdr:ext cx="142875" cy="123825"/>
    <xdr:sp macro="" textlink="">
      <xdr:nvSpPr>
        <xdr:cNvPr id="2653" name="AutoShape 2" descr="image002"/>
        <xdr:cNvSpPr>
          <a:spLocks noChangeAspect="1" noChangeArrowheads="1"/>
        </xdr:cNvSpPr>
      </xdr:nvSpPr>
      <xdr:spPr bwMode="auto">
        <a:xfrm>
          <a:off x="190500" y="81597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xdr:row>
      <xdr:rowOff>0</xdr:rowOff>
    </xdr:from>
    <xdr:ext cx="142875" cy="123825"/>
    <xdr:sp macro="" textlink="">
      <xdr:nvSpPr>
        <xdr:cNvPr id="2654" name="AutoShape 3" descr="image002"/>
        <xdr:cNvSpPr>
          <a:spLocks noChangeAspect="1" noChangeArrowheads="1"/>
        </xdr:cNvSpPr>
      </xdr:nvSpPr>
      <xdr:spPr bwMode="auto">
        <a:xfrm>
          <a:off x="190500" y="81597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xdr:row>
      <xdr:rowOff>0</xdr:rowOff>
    </xdr:from>
    <xdr:ext cx="142875" cy="123825"/>
    <xdr:sp macro="" textlink="">
      <xdr:nvSpPr>
        <xdr:cNvPr id="2655" name="AutoShape 4" descr="image002"/>
        <xdr:cNvSpPr>
          <a:spLocks noChangeAspect="1" noChangeArrowheads="1"/>
        </xdr:cNvSpPr>
      </xdr:nvSpPr>
      <xdr:spPr bwMode="auto">
        <a:xfrm>
          <a:off x="190500" y="81597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142875" cy="123825"/>
    <xdr:sp macro="" textlink="">
      <xdr:nvSpPr>
        <xdr:cNvPr id="2676" name="AutoShape 2" descr="image002"/>
        <xdr:cNvSpPr>
          <a:spLocks noChangeAspect="1" noChangeArrowheads="1"/>
        </xdr:cNvSpPr>
      </xdr:nvSpPr>
      <xdr:spPr bwMode="auto">
        <a:xfrm>
          <a:off x="190500" y="93980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142875" cy="123825"/>
    <xdr:sp macro="" textlink="">
      <xdr:nvSpPr>
        <xdr:cNvPr id="2677" name="AutoShape 3" descr="image002"/>
        <xdr:cNvSpPr>
          <a:spLocks noChangeAspect="1" noChangeArrowheads="1"/>
        </xdr:cNvSpPr>
      </xdr:nvSpPr>
      <xdr:spPr bwMode="auto">
        <a:xfrm>
          <a:off x="190500" y="93980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142875" cy="123825"/>
    <xdr:sp macro="" textlink="">
      <xdr:nvSpPr>
        <xdr:cNvPr id="2678" name="AutoShape 4" descr="image002"/>
        <xdr:cNvSpPr>
          <a:spLocks noChangeAspect="1" noChangeArrowheads="1"/>
        </xdr:cNvSpPr>
      </xdr:nvSpPr>
      <xdr:spPr bwMode="auto">
        <a:xfrm>
          <a:off x="190500" y="93980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142875" cy="123825"/>
    <xdr:sp macro="" textlink="">
      <xdr:nvSpPr>
        <xdr:cNvPr id="2679" name="AutoShape 10" descr="image002"/>
        <xdr:cNvSpPr>
          <a:spLocks noChangeAspect="1" noChangeArrowheads="1"/>
        </xdr:cNvSpPr>
      </xdr:nvSpPr>
      <xdr:spPr bwMode="auto">
        <a:xfrm>
          <a:off x="190500" y="93980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142875" cy="123825"/>
    <xdr:sp macro="" textlink="">
      <xdr:nvSpPr>
        <xdr:cNvPr id="2680" name="AutoShape 1" descr="image002"/>
        <xdr:cNvSpPr>
          <a:spLocks noChangeAspect="1" noChangeArrowheads="1"/>
        </xdr:cNvSpPr>
      </xdr:nvSpPr>
      <xdr:spPr bwMode="auto">
        <a:xfrm>
          <a:off x="190500" y="93980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142875" cy="123825"/>
    <xdr:sp macro="" textlink="">
      <xdr:nvSpPr>
        <xdr:cNvPr id="2681" name="AutoShape 2" descr="image002"/>
        <xdr:cNvSpPr>
          <a:spLocks noChangeAspect="1" noChangeArrowheads="1"/>
        </xdr:cNvSpPr>
      </xdr:nvSpPr>
      <xdr:spPr bwMode="auto">
        <a:xfrm>
          <a:off x="190500" y="93980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142875" cy="123825"/>
    <xdr:sp macro="" textlink="">
      <xdr:nvSpPr>
        <xdr:cNvPr id="2682" name="AutoShape 3" descr="image002"/>
        <xdr:cNvSpPr>
          <a:spLocks noChangeAspect="1" noChangeArrowheads="1"/>
        </xdr:cNvSpPr>
      </xdr:nvSpPr>
      <xdr:spPr bwMode="auto">
        <a:xfrm>
          <a:off x="190500" y="93980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142875" cy="123825"/>
    <xdr:sp macro="" textlink="">
      <xdr:nvSpPr>
        <xdr:cNvPr id="2683" name="AutoShape 4" descr="image002"/>
        <xdr:cNvSpPr>
          <a:spLocks noChangeAspect="1" noChangeArrowheads="1"/>
        </xdr:cNvSpPr>
      </xdr:nvSpPr>
      <xdr:spPr bwMode="auto">
        <a:xfrm>
          <a:off x="190500" y="93980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142875" cy="123825"/>
    <xdr:sp macro="" textlink="">
      <xdr:nvSpPr>
        <xdr:cNvPr id="2684" name="AutoShape 10" descr="image002"/>
        <xdr:cNvSpPr>
          <a:spLocks noChangeAspect="1" noChangeArrowheads="1"/>
        </xdr:cNvSpPr>
      </xdr:nvSpPr>
      <xdr:spPr bwMode="auto">
        <a:xfrm>
          <a:off x="190500" y="93980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142875" cy="123825"/>
    <xdr:sp macro="" textlink="">
      <xdr:nvSpPr>
        <xdr:cNvPr id="2685" name="AutoShape 1" descr="image002"/>
        <xdr:cNvSpPr>
          <a:spLocks noChangeAspect="1" noChangeArrowheads="1"/>
        </xdr:cNvSpPr>
      </xdr:nvSpPr>
      <xdr:spPr bwMode="auto">
        <a:xfrm>
          <a:off x="190500" y="93980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142875" cy="123825"/>
    <xdr:sp macro="" textlink="">
      <xdr:nvSpPr>
        <xdr:cNvPr id="2686" name="AutoShape 2" descr="image002"/>
        <xdr:cNvSpPr>
          <a:spLocks noChangeAspect="1" noChangeArrowheads="1"/>
        </xdr:cNvSpPr>
      </xdr:nvSpPr>
      <xdr:spPr bwMode="auto">
        <a:xfrm>
          <a:off x="190500" y="93980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142875" cy="123825"/>
    <xdr:sp macro="" textlink="">
      <xdr:nvSpPr>
        <xdr:cNvPr id="2687" name="AutoShape 3" descr="image002"/>
        <xdr:cNvSpPr>
          <a:spLocks noChangeAspect="1" noChangeArrowheads="1"/>
        </xdr:cNvSpPr>
      </xdr:nvSpPr>
      <xdr:spPr bwMode="auto">
        <a:xfrm>
          <a:off x="190500" y="93980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142875" cy="123825"/>
    <xdr:sp macro="" textlink="">
      <xdr:nvSpPr>
        <xdr:cNvPr id="2688" name="AutoShape 4" descr="image002"/>
        <xdr:cNvSpPr>
          <a:spLocks noChangeAspect="1" noChangeArrowheads="1"/>
        </xdr:cNvSpPr>
      </xdr:nvSpPr>
      <xdr:spPr bwMode="auto">
        <a:xfrm>
          <a:off x="190500" y="93980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142875" cy="123825"/>
    <xdr:sp macro="" textlink="">
      <xdr:nvSpPr>
        <xdr:cNvPr id="2689" name="AutoShape 10" descr="image002"/>
        <xdr:cNvSpPr>
          <a:spLocks noChangeAspect="1" noChangeArrowheads="1"/>
        </xdr:cNvSpPr>
      </xdr:nvSpPr>
      <xdr:spPr bwMode="auto">
        <a:xfrm>
          <a:off x="190500" y="93980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142875" cy="123825"/>
    <xdr:sp macro="" textlink="">
      <xdr:nvSpPr>
        <xdr:cNvPr id="2719" name="AutoShape 1" descr="image002"/>
        <xdr:cNvSpPr>
          <a:spLocks noChangeAspect="1" noChangeArrowheads="1"/>
        </xdr:cNvSpPr>
      </xdr:nvSpPr>
      <xdr:spPr bwMode="auto">
        <a:xfrm>
          <a:off x="190500" y="9001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142875" cy="123825"/>
    <xdr:sp macro="" textlink="">
      <xdr:nvSpPr>
        <xdr:cNvPr id="2720" name="AutoShape 2" descr="image002"/>
        <xdr:cNvSpPr>
          <a:spLocks noChangeAspect="1" noChangeArrowheads="1"/>
        </xdr:cNvSpPr>
      </xdr:nvSpPr>
      <xdr:spPr bwMode="auto">
        <a:xfrm>
          <a:off x="190500" y="9001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142875" cy="123825"/>
    <xdr:sp macro="" textlink="">
      <xdr:nvSpPr>
        <xdr:cNvPr id="2721" name="AutoShape 3" descr="image002"/>
        <xdr:cNvSpPr>
          <a:spLocks noChangeAspect="1" noChangeArrowheads="1"/>
        </xdr:cNvSpPr>
      </xdr:nvSpPr>
      <xdr:spPr bwMode="auto">
        <a:xfrm>
          <a:off x="190500" y="9001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142875" cy="123825"/>
    <xdr:sp macro="" textlink="">
      <xdr:nvSpPr>
        <xdr:cNvPr id="2722" name="AutoShape 4" descr="image002"/>
        <xdr:cNvSpPr>
          <a:spLocks noChangeAspect="1" noChangeArrowheads="1"/>
        </xdr:cNvSpPr>
      </xdr:nvSpPr>
      <xdr:spPr bwMode="auto">
        <a:xfrm>
          <a:off x="190500" y="9001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142875" cy="123825"/>
    <xdr:sp macro="" textlink="">
      <xdr:nvSpPr>
        <xdr:cNvPr id="2723" name="AutoShape 10" descr="image002"/>
        <xdr:cNvSpPr>
          <a:spLocks noChangeAspect="1" noChangeArrowheads="1"/>
        </xdr:cNvSpPr>
      </xdr:nvSpPr>
      <xdr:spPr bwMode="auto">
        <a:xfrm>
          <a:off x="190500" y="9001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142875" cy="123825"/>
    <xdr:sp macro="" textlink="">
      <xdr:nvSpPr>
        <xdr:cNvPr id="2724" name="AutoShape 1" descr="image002"/>
        <xdr:cNvSpPr>
          <a:spLocks noChangeAspect="1" noChangeArrowheads="1"/>
        </xdr:cNvSpPr>
      </xdr:nvSpPr>
      <xdr:spPr bwMode="auto">
        <a:xfrm>
          <a:off x="190500" y="9001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142875" cy="123825"/>
    <xdr:sp macro="" textlink="">
      <xdr:nvSpPr>
        <xdr:cNvPr id="2725" name="AutoShape 2" descr="image002"/>
        <xdr:cNvSpPr>
          <a:spLocks noChangeAspect="1" noChangeArrowheads="1"/>
        </xdr:cNvSpPr>
      </xdr:nvSpPr>
      <xdr:spPr bwMode="auto">
        <a:xfrm>
          <a:off x="190500" y="9001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142875" cy="123825"/>
    <xdr:sp macro="" textlink="">
      <xdr:nvSpPr>
        <xdr:cNvPr id="2726" name="AutoShape 3" descr="image002"/>
        <xdr:cNvSpPr>
          <a:spLocks noChangeAspect="1" noChangeArrowheads="1"/>
        </xdr:cNvSpPr>
      </xdr:nvSpPr>
      <xdr:spPr bwMode="auto">
        <a:xfrm>
          <a:off x="190500" y="9001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142875" cy="123825"/>
    <xdr:sp macro="" textlink="">
      <xdr:nvSpPr>
        <xdr:cNvPr id="2727" name="AutoShape 4" descr="image002"/>
        <xdr:cNvSpPr>
          <a:spLocks noChangeAspect="1" noChangeArrowheads="1"/>
        </xdr:cNvSpPr>
      </xdr:nvSpPr>
      <xdr:spPr bwMode="auto">
        <a:xfrm>
          <a:off x="190500" y="9001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142875" cy="123825"/>
    <xdr:sp macro="" textlink="">
      <xdr:nvSpPr>
        <xdr:cNvPr id="2728" name="AutoShape 10" descr="image002"/>
        <xdr:cNvSpPr>
          <a:spLocks noChangeAspect="1" noChangeArrowheads="1"/>
        </xdr:cNvSpPr>
      </xdr:nvSpPr>
      <xdr:spPr bwMode="auto">
        <a:xfrm>
          <a:off x="190500" y="9001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142875" cy="123825"/>
    <xdr:sp macro="" textlink="">
      <xdr:nvSpPr>
        <xdr:cNvPr id="2729" name="AutoShape 1" descr="image002"/>
        <xdr:cNvSpPr>
          <a:spLocks noChangeAspect="1" noChangeArrowheads="1"/>
        </xdr:cNvSpPr>
      </xdr:nvSpPr>
      <xdr:spPr bwMode="auto">
        <a:xfrm>
          <a:off x="190500" y="9001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142875" cy="123825"/>
    <xdr:sp macro="" textlink="">
      <xdr:nvSpPr>
        <xdr:cNvPr id="2730" name="AutoShape 2" descr="image002"/>
        <xdr:cNvSpPr>
          <a:spLocks noChangeAspect="1" noChangeArrowheads="1"/>
        </xdr:cNvSpPr>
      </xdr:nvSpPr>
      <xdr:spPr bwMode="auto">
        <a:xfrm>
          <a:off x="190500" y="9001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142875" cy="123825"/>
    <xdr:sp macro="" textlink="">
      <xdr:nvSpPr>
        <xdr:cNvPr id="2731" name="AutoShape 3" descr="image002"/>
        <xdr:cNvSpPr>
          <a:spLocks noChangeAspect="1" noChangeArrowheads="1"/>
        </xdr:cNvSpPr>
      </xdr:nvSpPr>
      <xdr:spPr bwMode="auto">
        <a:xfrm>
          <a:off x="190500" y="9001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142875" cy="123825"/>
    <xdr:sp macro="" textlink="">
      <xdr:nvSpPr>
        <xdr:cNvPr id="2732" name="AutoShape 4" descr="image002"/>
        <xdr:cNvSpPr>
          <a:spLocks noChangeAspect="1" noChangeArrowheads="1"/>
        </xdr:cNvSpPr>
      </xdr:nvSpPr>
      <xdr:spPr bwMode="auto">
        <a:xfrm>
          <a:off x="190500" y="9001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142875" cy="123825"/>
    <xdr:sp macro="" textlink="">
      <xdr:nvSpPr>
        <xdr:cNvPr id="2733" name="AutoShape 10" descr="image002"/>
        <xdr:cNvSpPr>
          <a:spLocks noChangeAspect="1" noChangeArrowheads="1"/>
        </xdr:cNvSpPr>
      </xdr:nvSpPr>
      <xdr:spPr bwMode="auto">
        <a:xfrm>
          <a:off x="190500" y="9001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142875" cy="123825"/>
    <xdr:sp macro="" textlink="">
      <xdr:nvSpPr>
        <xdr:cNvPr id="2734" name="AutoShape 2" descr="image002"/>
        <xdr:cNvSpPr>
          <a:spLocks noChangeAspect="1" noChangeArrowheads="1"/>
        </xdr:cNvSpPr>
      </xdr:nvSpPr>
      <xdr:spPr bwMode="auto">
        <a:xfrm>
          <a:off x="190500" y="93980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142875" cy="123825"/>
    <xdr:sp macro="" textlink="">
      <xdr:nvSpPr>
        <xdr:cNvPr id="2735" name="AutoShape 3" descr="image002"/>
        <xdr:cNvSpPr>
          <a:spLocks noChangeAspect="1" noChangeArrowheads="1"/>
        </xdr:cNvSpPr>
      </xdr:nvSpPr>
      <xdr:spPr bwMode="auto">
        <a:xfrm>
          <a:off x="190500" y="93980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142875" cy="123825"/>
    <xdr:sp macro="" textlink="">
      <xdr:nvSpPr>
        <xdr:cNvPr id="2736" name="AutoShape 4" descr="image002"/>
        <xdr:cNvSpPr>
          <a:spLocks noChangeAspect="1" noChangeArrowheads="1"/>
        </xdr:cNvSpPr>
      </xdr:nvSpPr>
      <xdr:spPr bwMode="auto">
        <a:xfrm>
          <a:off x="190500" y="93980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142875" cy="123825"/>
    <xdr:sp macro="" textlink="">
      <xdr:nvSpPr>
        <xdr:cNvPr id="2737" name="AutoShape 10" descr="image002"/>
        <xdr:cNvSpPr>
          <a:spLocks noChangeAspect="1" noChangeArrowheads="1"/>
        </xdr:cNvSpPr>
      </xdr:nvSpPr>
      <xdr:spPr bwMode="auto">
        <a:xfrm>
          <a:off x="190500" y="93980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142875" cy="123825"/>
    <xdr:sp macro="" textlink="">
      <xdr:nvSpPr>
        <xdr:cNvPr id="2738" name="AutoShape 1" descr="image002"/>
        <xdr:cNvSpPr>
          <a:spLocks noChangeAspect="1" noChangeArrowheads="1"/>
        </xdr:cNvSpPr>
      </xdr:nvSpPr>
      <xdr:spPr bwMode="auto">
        <a:xfrm>
          <a:off x="190500" y="93980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142875" cy="123825"/>
    <xdr:sp macro="" textlink="">
      <xdr:nvSpPr>
        <xdr:cNvPr id="2739" name="AutoShape 2" descr="image002"/>
        <xdr:cNvSpPr>
          <a:spLocks noChangeAspect="1" noChangeArrowheads="1"/>
        </xdr:cNvSpPr>
      </xdr:nvSpPr>
      <xdr:spPr bwMode="auto">
        <a:xfrm>
          <a:off x="190500" y="93980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142875" cy="123825"/>
    <xdr:sp macro="" textlink="">
      <xdr:nvSpPr>
        <xdr:cNvPr id="2740" name="AutoShape 3" descr="image002"/>
        <xdr:cNvSpPr>
          <a:spLocks noChangeAspect="1" noChangeArrowheads="1"/>
        </xdr:cNvSpPr>
      </xdr:nvSpPr>
      <xdr:spPr bwMode="auto">
        <a:xfrm>
          <a:off x="190500" y="93980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142875" cy="123825"/>
    <xdr:sp macro="" textlink="">
      <xdr:nvSpPr>
        <xdr:cNvPr id="2741" name="AutoShape 4" descr="image002"/>
        <xdr:cNvSpPr>
          <a:spLocks noChangeAspect="1" noChangeArrowheads="1"/>
        </xdr:cNvSpPr>
      </xdr:nvSpPr>
      <xdr:spPr bwMode="auto">
        <a:xfrm>
          <a:off x="190500" y="93980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142875" cy="123825"/>
    <xdr:sp macro="" textlink="">
      <xdr:nvSpPr>
        <xdr:cNvPr id="2742" name="AutoShape 10" descr="image002"/>
        <xdr:cNvSpPr>
          <a:spLocks noChangeAspect="1" noChangeArrowheads="1"/>
        </xdr:cNvSpPr>
      </xdr:nvSpPr>
      <xdr:spPr bwMode="auto">
        <a:xfrm>
          <a:off x="190500" y="93980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142875" cy="123825"/>
    <xdr:sp macro="" textlink="">
      <xdr:nvSpPr>
        <xdr:cNvPr id="2743" name="AutoShape 1" descr="image002"/>
        <xdr:cNvSpPr>
          <a:spLocks noChangeAspect="1" noChangeArrowheads="1"/>
        </xdr:cNvSpPr>
      </xdr:nvSpPr>
      <xdr:spPr bwMode="auto">
        <a:xfrm>
          <a:off x="190500" y="93980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142875" cy="123825"/>
    <xdr:sp macro="" textlink="">
      <xdr:nvSpPr>
        <xdr:cNvPr id="2744" name="AutoShape 2" descr="image002"/>
        <xdr:cNvSpPr>
          <a:spLocks noChangeAspect="1" noChangeArrowheads="1"/>
        </xdr:cNvSpPr>
      </xdr:nvSpPr>
      <xdr:spPr bwMode="auto">
        <a:xfrm>
          <a:off x="190500" y="93980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142875" cy="123825"/>
    <xdr:sp macro="" textlink="">
      <xdr:nvSpPr>
        <xdr:cNvPr id="2745" name="AutoShape 3" descr="image002"/>
        <xdr:cNvSpPr>
          <a:spLocks noChangeAspect="1" noChangeArrowheads="1"/>
        </xdr:cNvSpPr>
      </xdr:nvSpPr>
      <xdr:spPr bwMode="auto">
        <a:xfrm>
          <a:off x="190500" y="93980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142875" cy="123825"/>
    <xdr:sp macro="" textlink="">
      <xdr:nvSpPr>
        <xdr:cNvPr id="2746" name="AutoShape 4" descr="image002"/>
        <xdr:cNvSpPr>
          <a:spLocks noChangeAspect="1" noChangeArrowheads="1"/>
        </xdr:cNvSpPr>
      </xdr:nvSpPr>
      <xdr:spPr bwMode="auto">
        <a:xfrm>
          <a:off x="190500" y="93980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81</xdr:row>
      <xdr:rowOff>0</xdr:rowOff>
    </xdr:from>
    <xdr:ext cx="142875" cy="123825"/>
    <xdr:sp macro="" textlink="">
      <xdr:nvSpPr>
        <xdr:cNvPr id="2747" name="AutoShape 10" descr="image002"/>
        <xdr:cNvSpPr>
          <a:spLocks noChangeAspect="1" noChangeArrowheads="1"/>
        </xdr:cNvSpPr>
      </xdr:nvSpPr>
      <xdr:spPr bwMode="auto">
        <a:xfrm>
          <a:off x="190500" y="93980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120</xdr:row>
      <xdr:rowOff>0</xdr:rowOff>
    </xdr:from>
    <xdr:ext cx="142875" cy="123825"/>
    <xdr:sp macro="" textlink="">
      <xdr:nvSpPr>
        <xdr:cNvPr id="2777" name="AutoShape 1" descr="image002"/>
        <xdr:cNvSpPr>
          <a:spLocks noChangeAspect="1" noChangeArrowheads="1"/>
        </xdr:cNvSpPr>
      </xdr:nvSpPr>
      <xdr:spPr bwMode="auto">
        <a:xfrm>
          <a:off x="190500" y="9001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120</xdr:row>
      <xdr:rowOff>0</xdr:rowOff>
    </xdr:from>
    <xdr:ext cx="142875" cy="123825"/>
    <xdr:sp macro="" textlink="">
      <xdr:nvSpPr>
        <xdr:cNvPr id="2778" name="AutoShape 2" descr="image002"/>
        <xdr:cNvSpPr>
          <a:spLocks noChangeAspect="1" noChangeArrowheads="1"/>
        </xdr:cNvSpPr>
      </xdr:nvSpPr>
      <xdr:spPr bwMode="auto">
        <a:xfrm>
          <a:off x="190500" y="9001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120</xdr:row>
      <xdr:rowOff>0</xdr:rowOff>
    </xdr:from>
    <xdr:ext cx="142875" cy="123825"/>
    <xdr:sp macro="" textlink="">
      <xdr:nvSpPr>
        <xdr:cNvPr id="2779" name="AutoShape 3" descr="image002"/>
        <xdr:cNvSpPr>
          <a:spLocks noChangeAspect="1" noChangeArrowheads="1"/>
        </xdr:cNvSpPr>
      </xdr:nvSpPr>
      <xdr:spPr bwMode="auto">
        <a:xfrm>
          <a:off x="190500" y="9001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120</xdr:row>
      <xdr:rowOff>0</xdr:rowOff>
    </xdr:from>
    <xdr:ext cx="142875" cy="123825"/>
    <xdr:sp macro="" textlink="">
      <xdr:nvSpPr>
        <xdr:cNvPr id="2780" name="AutoShape 4" descr="image002"/>
        <xdr:cNvSpPr>
          <a:spLocks noChangeAspect="1" noChangeArrowheads="1"/>
        </xdr:cNvSpPr>
      </xdr:nvSpPr>
      <xdr:spPr bwMode="auto">
        <a:xfrm>
          <a:off x="190500" y="9001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120</xdr:row>
      <xdr:rowOff>0</xdr:rowOff>
    </xdr:from>
    <xdr:ext cx="142875" cy="123825"/>
    <xdr:sp macro="" textlink="">
      <xdr:nvSpPr>
        <xdr:cNvPr id="2781" name="AutoShape 10" descr="image002"/>
        <xdr:cNvSpPr>
          <a:spLocks noChangeAspect="1" noChangeArrowheads="1"/>
        </xdr:cNvSpPr>
      </xdr:nvSpPr>
      <xdr:spPr bwMode="auto">
        <a:xfrm>
          <a:off x="190500" y="9001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120</xdr:row>
      <xdr:rowOff>0</xdr:rowOff>
    </xdr:from>
    <xdr:ext cx="142875" cy="123825"/>
    <xdr:sp macro="" textlink="">
      <xdr:nvSpPr>
        <xdr:cNvPr id="2782" name="AutoShape 1" descr="image002"/>
        <xdr:cNvSpPr>
          <a:spLocks noChangeAspect="1" noChangeArrowheads="1"/>
        </xdr:cNvSpPr>
      </xdr:nvSpPr>
      <xdr:spPr bwMode="auto">
        <a:xfrm>
          <a:off x="190500" y="9001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120</xdr:row>
      <xdr:rowOff>0</xdr:rowOff>
    </xdr:from>
    <xdr:ext cx="142875" cy="123825"/>
    <xdr:sp macro="" textlink="">
      <xdr:nvSpPr>
        <xdr:cNvPr id="2783" name="AutoShape 2" descr="image002"/>
        <xdr:cNvSpPr>
          <a:spLocks noChangeAspect="1" noChangeArrowheads="1"/>
        </xdr:cNvSpPr>
      </xdr:nvSpPr>
      <xdr:spPr bwMode="auto">
        <a:xfrm>
          <a:off x="190500" y="9001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120</xdr:row>
      <xdr:rowOff>0</xdr:rowOff>
    </xdr:from>
    <xdr:ext cx="142875" cy="123825"/>
    <xdr:sp macro="" textlink="">
      <xdr:nvSpPr>
        <xdr:cNvPr id="2784" name="AutoShape 3" descr="image002"/>
        <xdr:cNvSpPr>
          <a:spLocks noChangeAspect="1" noChangeArrowheads="1"/>
        </xdr:cNvSpPr>
      </xdr:nvSpPr>
      <xdr:spPr bwMode="auto">
        <a:xfrm>
          <a:off x="190500" y="9001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120</xdr:row>
      <xdr:rowOff>0</xdr:rowOff>
    </xdr:from>
    <xdr:ext cx="142875" cy="123825"/>
    <xdr:sp macro="" textlink="">
      <xdr:nvSpPr>
        <xdr:cNvPr id="2785" name="AutoShape 4" descr="image002"/>
        <xdr:cNvSpPr>
          <a:spLocks noChangeAspect="1" noChangeArrowheads="1"/>
        </xdr:cNvSpPr>
      </xdr:nvSpPr>
      <xdr:spPr bwMode="auto">
        <a:xfrm>
          <a:off x="190500" y="9001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120</xdr:row>
      <xdr:rowOff>0</xdr:rowOff>
    </xdr:from>
    <xdr:ext cx="142875" cy="123825"/>
    <xdr:sp macro="" textlink="">
      <xdr:nvSpPr>
        <xdr:cNvPr id="2786" name="AutoShape 10" descr="image002"/>
        <xdr:cNvSpPr>
          <a:spLocks noChangeAspect="1" noChangeArrowheads="1"/>
        </xdr:cNvSpPr>
      </xdr:nvSpPr>
      <xdr:spPr bwMode="auto">
        <a:xfrm>
          <a:off x="190500" y="9001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120</xdr:row>
      <xdr:rowOff>0</xdr:rowOff>
    </xdr:from>
    <xdr:ext cx="142875" cy="123825"/>
    <xdr:sp macro="" textlink="">
      <xdr:nvSpPr>
        <xdr:cNvPr id="2787" name="AutoShape 1" descr="image002"/>
        <xdr:cNvSpPr>
          <a:spLocks noChangeAspect="1" noChangeArrowheads="1"/>
        </xdr:cNvSpPr>
      </xdr:nvSpPr>
      <xdr:spPr bwMode="auto">
        <a:xfrm>
          <a:off x="190500" y="9001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120</xdr:row>
      <xdr:rowOff>0</xdr:rowOff>
    </xdr:from>
    <xdr:ext cx="142875" cy="123825"/>
    <xdr:sp macro="" textlink="">
      <xdr:nvSpPr>
        <xdr:cNvPr id="2788" name="AutoShape 2" descr="image002"/>
        <xdr:cNvSpPr>
          <a:spLocks noChangeAspect="1" noChangeArrowheads="1"/>
        </xdr:cNvSpPr>
      </xdr:nvSpPr>
      <xdr:spPr bwMode="auto">
        <a:xfrm>
          <a:off x="190500" y="9001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120</xdr:row>
      <xdr:rowOff>0</xdr:rowOff>
    </xdr:from>
    <xdr:ext cx="142875" cy="123825"/>
    <xdr:sp macro="" textlink="">
      <xdr:nvSpPr>
        <xdr:cNvPr id="2789" name="AutoShape 3" descr="image002"/>
        <xdr:cNvSpPr>
          <a:spLocks noChangeAspect="1" noChangeArrowheads="1"/>
        </xdr:cNvSpPr>
      </xdr:nvSpPr>
      <xdr:spPr bwMode="auto">
        <a:xfrm>
          <a:off x="190500" y="9001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120</xdr:row>
      <xdr:rowOff>0</xdr:rowOff>
    </xdr:from>
    <xdr:ext cx="142875" cy="123825"/>
    <xdr:sp macro="" textlink="">
      <xdr:nvSpPr>
        <xdr:cNvPr id="2790" name="AutoShape 4" descr="image002"/>
        <xdr:cNvSpPr>
          <a:spLocks noChangeAspect="1" noChangeArrowheads="1"/>
        </xdr:cNvSpPr>
      </xdr:nvSpPr>
      <xdr:spPr bwMode="auto">
        <a:xfrm>
          <a:off x="190500" y="9001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120</xdr:row>
      <xdr:rowOff>0</xdr:rowOff>
    </xdr:from>
    <xdr:ext cx="142875" cy="123825"/>
    <xdr:sp macro="" textlink="">
      <xdr:nvSpPr>
        <xdr:cNvPr id="2791" name="AutoShape 10" descr="image002"/>
        <xdr:cNvSpPr>
          <a:spLocks noChangeAspect="1" noChangeArrowheads="1"/>
        </xdr:cNvSpPr>
      </xdr:nvSpPr>
      <xdr:spPr bwMode="auto">
        <a:xfrm>
          <a:off x="190500" y="9001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120</xdr:row>
      <xdr:rowOff>0</xdr:rowOff>
    </xdr:from>
    <xdr:ext cx="142875" cy="123825"/>
    <xdr:sp macro="" textlink="">
      <xdr:nvSpPr>
        <xdr:cNvPr id="2792" name="AutoShape 2" descr="image002"/>
        <xdr:cNvSpPr>
          <a:spLocks noChangeAspect="1" noChangeArrowheads="1"/>
        </xdr:cNvSpPr>
      </xdr:nvSpPr>
      <xdr:spPr bwMode="auto">
        <a:xfrm>
          <a:off x="190500" y="93980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120</xdr:row>
      <xdr:rowOff>0</xdr:rowOff>
    </xdr:from>
    <xdr:ext cx="142875" cy="123825"/>
    <xdr:sp macro="" textlink="">
      <xdr:nvSpPr>
        <xdr:cNvPr id="2793" name="AutoShape 3" descr="image002"/>
        <xdr:cNvSpPr>
          <a:spLocks noChangeAspect="1" noChangeArrowheads="1"/>
        </xdr:cNvSpPr>
      </xdr:nvSpPr>
      <xdr:spPr bwMode="auto">
        <a:xfrm>
          <a:off x="190500" y="93980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120</xdr:row>
      <xdr:rowOff>0</xdr:rowOff>
    </xdr:from>
    <xdr:ext cx="142875" cy="123825"/>
    <xdr:sp macro="" textlink="">
      <xdr:nvSpPr>
        <xdr:cNvPr id="2794" name="AutoShape 4" descr="image002"/>
        <xdr:cNvSpPr>
          <a:spLocks noChangeAspect="1" noChangeArrowheads="1"/>
        </xdr:cNvSpPr>
      </xdr:nvSpPr>
      <xdr:spPr bwMode="auto">
        <a:xfrm>
          <a:off x="190500" y="93980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120</xdr:row>
      <xdr:rowOff>0</xdr:rowOff>
    </xdr:from>
    <xdr:ext cx="142875" cy="123825"/>
    <xdr:sp macro="" textlink="">
      <xdr:nvSpPr>
        <xdr:cNvPr id="2795" name="AutoShape 10" descr="image002"/>
        <xdr:cNvSpPr>
          <a:spLocks noChangeAspect="1" noChangeArrowheads="1"/>
        </xdr:cNvSpPr>
      </xdr:nvSpPr>
      <xdr:spPr bwMode="auto">
        <a:xfrm>
          <a:off x="190500" y="93980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120</xdr:row>
      <xdr:rowOff>0</xdr:rowOff>
    </xdr:from>
    <xdr:ext cx="142875" cy="123825"/>
    <xdr:sp macro="" textlink="">
      <xdr:nvSpPr>
        <xdr:cNvPr id="2796" name="AutoShape 1" descr="image002"/>
        <xdr:cNvSpPr>
          <a:spLocks noChangeAspect="1" noChangeArrowheads="1"/>
        </xdr:cNvSpPr>
      </xdr:nvSpPr>
      <xdr:spPr bwMode="auto">
        <a:xfrm>
          <a:off x="190500" y="93980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120</xdr:row>
      <xdr:rowOff>0</xdr:rowOff>
    </xdr:from>
    <xdr:ext cx="142875" cy="123825"/>
    <xdr:sp macro="" textlink="">
      <xdr:nvSpPr>
        <xdr:cNvPr id="2797" name="AutoShape 2" descr="image002"/>
        <xdr:cNvSpPr>
          <a:spLocks noChangeAspect="1" noChangeArrowheads="1"/>
        </xdr:cNvSpPr>
      </xdr:nvSpPr>
      <xdr:spPr bwMode="auto">
        <a:xfrm>
          <a:off x="190500" y="93980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120</xdr:row>
      <xdr:rowOff>0</xdr:rowOff>
    </xdr:from>
    <xdr:ext cx="142875" cy="123825"/>
    <xdr:sp macro="" textlink="">
      <xdr:nvSpPr>
        <xdr:cNvPr id="2798" name="AutoShape 3" descr="image002"/>
        <xdr:cNvSpPr>
          <a:spLocks noChangeAspect="1" noChangeArrowheads="1"/>
        </xdr:cNvSpPr>
      </xdr:nvSpPr>
      <xdr:spPr bwMode="auto">
        <a:xfrm>
          <a:off x="190500" y="93980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120</xdr:row>
      <xdr:rowOff>0</xdr:rowOff>
    </xdr:from>
    <xdr:ext cx="142875" cy="123825"/>
    <xdr:sp macro="" textlink="">
      <xdr:nvSpPr>
        <xdr:cNvPr id="2799" name="AutoShape 4" descr="image002"/>
        <xdr:cNvSpPr>
          <a:spLocks noChangeAspect="1" noChangeArrowheads="1"/>
        </xdr:cNvSpPr>
      </xdr:nvSpPr>
      <xdr:spPr bwMode="auto">
        <a:xfrm>
          <a:off x="190500" y="93980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120</xdr:row>
      <xdr:rowOff>0</xdr:rowOff>
    </xdr:from>
    <xdr:ext cx="142875" cy="123825"/>
    <xdr:sp macro="" textlink="">
      <xdr:nvSpPr>
        <xdr:cNvPr id="2800" name="AutoShape 10" descr="image002"/>
        <xdr:cNvSpPr>
          <a:spLocks noChangeAspect="1" noChangeArrowheads="1"/>
        </xdr:cNvSpPr>
      </xdr:nvSpPr>
      <xdr:spPr bwMode="auto">
        <a:xfrm>
          <a:off x="190500" y="93980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120</xdr:row>
      <xdr:rowOff>0</xdr:rowOff>
    </xdr:from>
    <xdr:ext cx="142875" cy="123825"/>
    <xdr:sp macro="" textlink="">
      <xdr:nvSpPr>
        <xdr:cNvPr id="2801" name="AutoShape 1" descr="image002"/>
        <xdr:cNvSpPr>
          <a:spLocks noChangeAspect="1" noChangeArrowheads="1"/>
        </xdr:cNvSpPr>
      </xdr:nvSpPr>
      <xdr:spPr bwMode="auto">
        <a:xfrm>
          <a:off x="190500" y="93980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120</xdr:row>
      <xdr:rowOff>0</xdr:rowOff>
    </xdr:from>
    <xdr:ext cx="142875" cy="123825"/>
    <xdr:sp macro="" textlink="">
      <xdr:nvSpPr>
        <xdr:cNvPr id="2802" name="AutoShape 2" descr="image002"/>
        <xdr:cNvSpPr>
          <a:spLocks noChangeAspect="1" noChangeArrowheads="1"/>
        </xdr:cNvSpPr>
      </xdr:nvSpPr>
      <xdr:spPr bwMode="auto">
        <a:xfrm>
          <a:off x="190500" y="93980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120</xdr:row>
      <xdr:rowOff>0</xdr:rowOff>
    </xdr:from>
    <xdr:ext cx="142875" cy="123825"/>
    <xdr:sp macro="" textlink="">
      <xdr:nvSpPr>
        <xdr:cNvPr id="2803" name="AutoShape 3" descr="image002"/>
        <xdr:cNvSpPr>
          <a:spLocks noChangeAspect="1" noChangeArrowheads="1"/>
        </xdr:cNvSpPr>
      </xdr:nvSpPr>
      <xdr:spPr bwMode="auto">
        <a:xfrm>
          <a:off x="190500" y="93980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120</xdr:row>
      <xdr:rowOff>0</xdr:rowOff>
    </xdr:from>
    <xdr:ext cx="142875" cy="123825"/>
    <xdr:sp macro="" textlink="">
      <xdr:nvSpPr>
        <xdr:cNvPr id="2804" name="AutoShape 4" descr="image002"/>
        <xdr:cNvSpPr>
          <a:spLocks noChangeAspect="1" noChangeArrowheads="1"/>
        </xdr:cNvSpPr>
      </xdr:nvSpPr>
      <xdr:spPr bwMode="auto">
        <a:xfrm>
          <a:off x="190500" y="93980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120</xdr:row>
      <xdr:rowOff>0</xdr:rowOff>
    </xdr:from>
    <xdr:ext cx="142875" cy="123825"/>
    <xdr:sp macro="" textlink="">
      <xdr:nvSpPr>
        <xdr:cNvPr id="2805" name="AutoShape 10" descr="image002"/>
        <xdr:cNvSpPr>
          <a:spLocks noChangeAspect="1" noChangeArrowheads="1"/>
        </xdr:cNvSpPr>
      </xdr:nvSpPr>
      <xdr:spPr bwMode="auto">
        <a:xfrm>
          <a:off x="190500" y="93980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80</xdr:row>
      <xdr:rowOff>0</xdr:rowOff>
    </xdr:from>
    <xdr:ext cx="142875" cy="123825"/>
    <xdr:sp macro="" textlink="">
      <xdr:nvSpPr>
        <xdr:cNvPr id="2697" name="AutoShape 1" descr="image002"/>
        <xdr:cNvSpPr>
          <a:spLocks noChangeAspect="1" noChangeArrowheads="1"/>
        </xdr:cNvSpPr>
      </xdr:nvSpPr>
      <xdr:spPr bwMode="auto">
        <a:xfrm>
          <a:off x="190500" y="9563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80</xdr:row>
      <xdr:rowOff>0</xdr:rowOff>
    </xdr:from>
    <xdr:ext cx="142875" cy="123825"/>
    <xdr:sp macro="" textlink="">
      <xdr:nvSpPr>
        <xdr:cNvPr id="2698" name="AutoShape 2" descr="image002"/>
        <xdr:cNvSpPr>
          <a:spLocks noChangeAspect="1" noChangeArrowheads="1"/>
        </xdr:cNvSpPr>
      </xdr:nvSpPr>
      <xdr:spPr bwMode="auto">
        <a:xfrm>
          <a:off x="190500" y="9563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80</xdr:row>
      <xdr:rowOff>0</xdr:rowOff>
    </xdr:from>
    <xdr:ext cx="142875" cy="123825"/>
    <xdr:sp macro="" textlink="">
      <xdr:nvSpPr>
        <xdr:cNvPr id="2699" name="AutoShape 3" descr="image002"/>
        <xdr:cNvSpPr>
          <a:spLocks noChangeAspect="1" noChangeArrowheads="1"/>
        </xdr:cNvSpPr>
      </xdr:nvSpPr>
      <xdr:spPr bwMode="auto">
        <a:xfrm>
          <a:off x="190500" y="9563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80</xdr:row>
      <xdr:rowOff>0</xdr:rowOff>
    </xdr:from>
    <xdr:ext cx="142875" cy="123825"/>
    <xdr:sp macro="" textlink="">
      <xdr:nvSpPr>
        <xdr:cNvPr id="2700" name="AutoShape 4" descr="image002"/>
        <xdr:cNvSpPr>
          <a:spLocks noChangeAspect="1" noChangeArrowheads="1"/>
        </xdr:cNvSpPr>
      </xdr:nvSpPr>
      <xdr:spPr bwMode="auto">
        <a:xfrm>
          <a:off x="190500" y="9563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80</xdr:row>
      <xdr:rowOff>0</xdr:rowOff>
    </xdr:from>
    <xdr:ext cx="142875" cy="123825"/>
    <xdr:sp macro="" textlink="">
      <xdr:nvSpPr>
        <xdr:cNvPr id="2701" name="AutoShape 10" descr="image002"/>
        <xdr:cNvSpPr>
          <a:spLocks noChangeAspect="1" noChangeArrowheads="1"/>
        </xdr:cNvSpPr>
      </xdr:nvSpPr>
      <xdr:spPr bwMode="auto">
        <a:xfrm>
          <a:off x="190500" y="9563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80</xdr:row>
      <xdr:rowOff>0</xdr:rowOff>
    </xdr:from>
    <xdr:ext cx="142875" cy="123825"/>
    <xdr:sp macro="" textlink="">
      <xdr:nvSpPr>
        <xdr:cNvPr id="2702" name="AutoShape 1" descr="image002"/>
        <xdr:cNvSpPr>
          <a:spLocks noChangeAspect="1" noChangeArrowheads="1"/>
        </xdr:cNvSpPr>
      </xdr:nvSpPr>
      <xdr:spPr bwMode="auto">
        <a:xfrm>
          <a:off x="190500" y="9563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80</xdr:row>
      <xdr:rowOff>0</xdr:rowOff>
    </xdr:from>
    <xdr:ext cx="142875" cy="123825"/>
    <xdr:sp macro="" textlink="">
      <xdr:nvSpPr>
        <xdr:cNvPr id="2703" name="AutoShape 2" descr="image002"/>
        <xdr:cNvSpPr>
          <a:spLocks noChangeAspect="1" noChangeArrowheads="1"/>
        </xdr:cNvSpPr>
      </xdr:nvSpPr>
      <xdr:spPr bwMode="auto">
        <a:xfrm>
          <a:off x="190500" y="9563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80</xdr:row>
      <xdr:rowOff>0</xdr:rowOff>
    </xdr:from>
    <xdr:ext cx="142875" cy="123825"/>
    <xdr:sp macro="" textlink="">
      <xdr:nvSpPr>
        <xdr:cNvPr id="2704" name="AutoShape 3" descr="image002"/>
        <xdr:cNvSpPr>
          <a:spLocks noChangeAspect="1" noChangeArrowheads="1"/>
        </xdr:cNvSpPr>
      </xdr:nvSpPr>
      <xdr:spPr bwMode="auto">
        <a:xfrm>
          <a:off x="190500" y="9563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80</xdr:row>
      <xdr:rowOff>0</xdr:rowOff>
    </xdr:from>
    <xdr:ext cx="142875" cy="123825"/>
    <xdr:sp macro="" textlink="">
      <xdr:nvSpPr>
        <xdr:cNvPr id="2705" name="AutoShape 4" descr="image002"/>
        <xdr:cNvSpPr>
          <a:spLocks noChangeAspect="1" noChangeArrowheads="1"/>
        </xdr:cNvSpPr>
      </xdr:nvSpPr>
      <xdr:spPr bwMode="auto">
        <a:xfrm>
          <a:off x="190500" y="9563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80</xdr:row>
      <xdr:rowOff>0</xdr:rowOff>
    </xdr:from>
    <xdr:ext cx="142875" cy="123825"/>
    <xdr:sp macro="" textlink="">
      <xdr:nvSpPr>
        <xdr:cNvPr id="2706" name="AutoShape 10" descr="image002"/>
        <xdr:cNvSpPr>
          <a:spLocks noChangeAspect="1" noChangeArrowheads="1"/>
        </xdr:cNvSpPr>
      </xdr:nvSpPr>
      <xdr:spPr bwMode="auto">
        <a:xfrm>
          <a:off x="190500" y="9563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80</xdr:row>
      <xdr:rowOff>0</xdr:rowOff>
    </xdr:from>
    <xdr:ext cx="142875" cy="123825"/>
    <xdr:sp macro="" textlink="">
      <xdr:nvSpPr>
        <xdr:cNvPr id="2707" name="AutoShape 1" descr="image002"/>
        <xdr:cNvSpPr>
          <a:spLocks noChangeAspect="1" noChangeArrowheads="1"/>
        </xdr:cNvSpPr>
      </xdr:nvSpPr>
      <xdr:spPr bwMode="auto">
        <a:xfrm>
          <a:off x="190500" y="9563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80</xdr:row>
      <xdr:rowOff>0</xdr:rowOff>
    </xdr:from>
    <xdr:ext cx="142875" cy="123825"/>
    <xdr:sp macro="" textlink="">
      <xdr:nvSpPr>
        <xdr:cNvPr id="2708" name="AutoShape 2" descr="image002"/>
        <xdr:cNvSpPr>
          <a:spLocks noChangeAspect="1" noChangeArrowheads="1"/>
        </xdr:cNvSpPr>
      </xdr:nvSpPr>
      <xdr:spPr bwMode="auto">
        <a:xfrm>
          <a:off x="190500" y="9563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80</xdr:row>
      <xdr:rowOff>0</xdr:rowOff>
    </xdr:from>
    <xdr:ext cx="142875" cy="123825"/>
    <xdr:sp macro="" textlink="">
      <xdr:nvSpPr>
        <xdr:cNvPr id="2709" name="AutoShape 3" descr="image002"/>
        <xdr:cNvSpPr>
          <a:spLocks noChangeAspect="1" noChangeArrowheads="1"/>
        </xdr:cNvSpPr>
      </xdr:nvSpPr>
      <xdr:spPr bwMode="auto">
        <a:xfrm>
          <a:off x="190500" y="9563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80</xdr:row>
      <xdr:rowOff>0</xdr:rowOff>
    </xdr:from>
    <xdr:ext cx="142875" cy="123825"/>
    <xdr:sp macro="" textlink="">
      <xdr:nvSpPr>
        <xdr:cNvPr id="2710" name="AutoShape 4" descr="image002"/>
        <xdr:cNvSpPr>
          <a:spLocks noChangeAspect="1" noChangeArrowheads="1"/>
        </xdr:cNvSpPr>
      </xdr:nvSpPr>
      <xdr:spPr bwMode="auto">
        <a:xfrm>
          <a:off x="190500" y="9563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80</xdr:row>
      <xdr:rowOff>0</xdr:rowOff>
    </xdr:from>
    <xdr:ext cx="142875" cy="123825"/>
    <xdr:sp macro="" textlink="">
      <xdr:nvSpPr>
        <xdr:cNvPr id="2711" name="AutoShape 10" descr="image002"/>
        <xdr:cNvSpPr>
          <a:spLocks noChangeAspect="1" noChangeArrowheads="1"/>
        </xdr:cNvSpPr>
      </xdr:nvSpPr>
      <xdr:spPr bwMode="auto">
        <a:xfrm>
          <a:off x="190500" y="9563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2712" name="AutoShape 4" descr="image002"/>
        <xdr:cNvSpPr>
          <a:spLocks noChangeAspect="1" noChangeArrowheads="1"/>
        </xdr:cNvSpPr>
      </xdr:nvSpPr>
      <xdr:spPr bwMode="auto">
        <a:xfrm>
          <a:off x="190500" y="90963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2713" name="AutoShape 10" descr="image002"/>
        <xdr:cNvSpPr>
          <a:spLocks noChangeAspect="1" noChangeArrowheads="1"/>
        </xdr:cNvSpPr>
      </xdr:nvSpPr>
      <xdr:spPr bwMode="auto">
        <a:xfrm>
          <a:off x="190500" y="90963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2714" name="AutoShape 1" descr="image002"/>
        <xdr:cNvSpPr>
          <a:spLocks noChangeAspect="1" noChangeArrowheads="1"/>
        </xdr:cNvSpPr>
      </xdr:nvSpPr>
      <xdr:spPr bwMode="auto">
        <a:xfrm>
          <a:off x="190500" y="90963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2715" name="AutoShape 2" descr="image002"/>
        <xdr:cNvSpPr>
          <a:spLocks noChangeAspect="1" noChangeArrowheads="1"/>
        </xdr:cNvSpPr>
      </xdr:nvSpPr>
      <xdr:spPr bwMode="auto">
        <a:xfrm>
          <a:off x="190500" y="90963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2716" name="AutoShape 3" descr="image002"/>
        <xdr:cNvSpPr>
          <a:spLocks noChangeAspect="1" noChangeArrowheads="1"/>
        </xdr:cNvSpPr>
      </xdr:nvSpPr>
      <xdr:spPr bwMode="auto">
        <a:xfrm>
          <a:off x="190500" y="90963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2717" name="AutoShape 4" descr="image002"/>
        <xdr:cNvSpPr>
          <a:spLocks noChangeAspect="1" noChangeArrowheads="1"/>
        </xdr:cNvSpPr>
      </xdr:nvSpPr>
      <xdr:spPr bwMode="auto">
        <a:xfrm>
          <a:off x="190500" y="90963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119</xdr:row>
      <xdr:rowOff>0</xdr:rowOff>
    </xdr:from>
    <xdr:ext cx="142875" cy="123825"/>
    <xdr:sp macro="" textlink="">
      <xdr:nvSpPr>
        <xdr:cNvPr id="2718" name="AutoShape 1" descr="image002"/>
        <xdr:cNvSpPr>
          <a:spLocks noChangeAspect="1" noChangeArrowheads="1"/>
        </xdr:cNvSpPr>
      </xdr:nvSpPr>
      <xdr:spPr bwMode="auto">
        <a:xfrm>
          <a:off x="190500" y="188118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119</xdr:row>
      <xdr:rowOff>0</xdr:rowOff>
    </xdr:from>
    <xdr:ext cx="142875" cy="123825"/>
    <xdr:sp macro="" textlink="">
      <xdr:nvSpPr>
        <xdr:cNvPr id="2748" name="AutoShape 2" descr="image002"/>
        <xdr:cNvSpPr>
          <a:spLocks noChangeAspect="1" noChangeArrowheads="1"/>
        </xdr:cNvSpPr>
      </xdr:nvSpPr>
      <xdr:spPr bwMode="auto">
        <a:xfrm>
          <a:off x="190500" y="188118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119</xdr:row>
      <xdr:rowOff>0</xdr:rowOff>
    </xdr:from>
    <xdr:ext cx="142875" cy="123825"/>
    <xdr:sp macro="" textlink="">
      <xdr:nvSpPr>
        <xdr:cNvPr id="2749" name="AutoShape 3" descr="image002"/>
        <xdr:cNvSpPr>
          <a:spLocks noChangeAspect="1" noChangeArrowheads="1"/>
        </xdr:cNvSpPr>
      </xdr:nvSpPr>
      <xdr:spPr bwMode="auto">
        <a:xfrm>
          <a:off x="190500" y="188118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119</xdr:row>
      <xdr:rowOff>0</xdr:rowOff>
    </xdr:from>
    <xdr:ext cx="142875" cy="123825"/>
    <xdr:sp macro="" textlink="">
      <xdr:nvSpPr>
        <xdr:cNvPr id="2750" name="AutoShape 4" descr="image002"/>
        <xdr:cNvSpPr>
          <a:spLocks noChangeAspect="1" noChangeArrowheads="1"/>
        </xdr:cNvSpPr>
      </xdr:nvSpPr>
      <xdr:spPr bwMode="auto">
        <a:xfrm>
          <a:off x="190500" y="188118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119</xdr:row>
      <xdr:rowOff>0</xdr:rowOff>
    </xdr:from>
    <xdr:ext cx="142875" cy="123825"/>
    <xdr:sp macro="" textlink="">
      <xdr:nvSpPr>
        <xdr:cNvPr id="2751" name="AutoShape 10" descr="image002"/>
        <xdr:cNvSpPr>
          <a:spLocks noChangeAspect="1" noChangeArrowheads="1"/>
        </xdr:cNvSpPr>
      </xdr:nvSpPr>
      <xdr:spPr bwMode="auto">
        <a:xfrm>
          <a:off x="190500" y="188118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119</xdr:row>
      <xdr:rowOff>0</xdr:rowOff>
    </xdr:from>
    <xdr:ext cx="142875" cy="123825"/>
    <xdr:sp macro="" textlink="">
      <xdr:nvSpPr>
        <xdr:cNvPr id="2752" name="AutoShape 1" descr="image002"/>
        <xdr:cNvSpPr>
          <a:spLocks noChangeAspect="1" noChangeArrowheads="1"/>
        </xdr:cNvSpPr>
      </xdr:nvSpPr>
      <xdr:spPr bwMode="auto">
        <a:xfrm>
          <a:off x="190500" y="188118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119</xdr:row>
      <xdr:rowOff>0</xdr:rowOff>
    </xdr:from>
    <xdr:ext cx="142875" cy="123825"/>
    <xdr:sp macro="" textlink="">
      <xdr:nvSpPr>
        <xdr:cNvPr id="2753" name="AutoShape 2" descr="image002"/>
        <xdr:cNvSpPr>
          <a:spLocks noChangeAspect="1" noChangeArrowheads="1"/>
        </xdr:cNvSpPr>
      </xdr:nvSpPr>
      <xdr:spPr bwMode="auto">
        <a:xfrm>
          <a:off x="190500" y="188118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119</xdr:row>
      <xdr:rowOff>0</xdr:rowOff>
    </xdr:from>
    <xdr:ext cx="142875" cy="123825"/>
    <xdr:sp macro="" textlink="">
      <xdr:nvSpPr>
        <xdr:cNvPr id="2754" name="AutoShape 3" descr="image002"/>
        <xdr:cNvSpPr>
          <a:spLocks noChangeAspect="1" noChangeArrowheads="1"/>
        </xdr:cNvSpPr>
      </xdr:nvSpPr>
      <xdr:spPr bwMode="auto">
        <a:xfrm>
          <a:off x="190500" y="188118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119</xdr:row>
      <xdr:rowOff>0</xdr:rowOff>
    </xdr:from>
    <xdr:ext cx="142875" cy="123825"/>
    <xdr:sp macro="" textlink="">
      <xdr:nvSpPr>
        <xdr:cNvPr id="2755" name="AutoShape 4" descr="image002"/>
        <xdr:cNvSpPr>
          <a:spLocks noChangeAspect="1" noChangeArrowheads="1"/>
        </xdr:cNvSpPr>
      </xdr:nvSpPr>
      <xdr:spPr bwMode="auto">
        <a:xfrm>
          <a:off x="190500" y="188118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119</xdr:row>
      <xdr:rowOff>0</xdr:rowOff>
    </xdr:from>
    <xdr:ext cx="142875" cy="123825"/>
    <xdr:sp macro="" textlink="">
      <xdr:nvSpPr>
        <xdr:cNvPr id="2756" name="AutoShape 10" descr="image002"/>
        <xdr:cNvSpPr>
          <a:spLocks noChangeAspect="1" noChangeArrowheads="1"/>
        </xdr:cNvSpPr>
      </xdr:nvSpPr>
      <xdr:spPr bwMode="auto">
        <a:xfrm>
          <a:off x="190500" y="188118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119</xdr:row>
      <xdr:rowOff>0</xdr:rowOff>
    </xdr:from>
    <xdr:ext cx="142875" cy="123825"/>
    <xdr:sp macro="" textlink="">
      <xdr:nvSpPr>
        <xdr:cNvPr id="2757" name="AutoShape 1" descr="image002"/>
        <xdr:cNvSpPr>
          <a:spLocks noChangeAspect="1" noChangeArrowheads="1"/>
        </xdr:cNvSpPr>
      </xdr:nvSpPr>
      <xdr:spPr bwMode="auto">
        <a:xfrm>
          <a:off x="190500" y="188118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119</xdr:row>
      <xdr:rowOff>0</xdr:rowOff>
    </xdr:from>
    <xdr:ext cx="142875" cy="123825"/>
    <xdr:sp macro="" textlink="">
      <xdr:nvSpPr>
        <xdr:cNvPr id="2758" name="AutoShape 2" descr="image002"/>
        <xdr:cNvSpPr>
          <a:spLocks noChangeAspect="1" noChangeArrowheads="1"/>
        </xdr:cNvSpPr>
      </xdr:nvSpPr>
      <xdr:spPr bwMode="auto">
        <a:xfrm>
          <a:off x="190500" y="188118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119</xdr:row>
      <xdr:rowOff>0</xdr:rowOff>
    </xdr:from>
    <xdr:ext cx="142875" cy="123825"/>
    <xdr:sp macro="" textlink="">
      <xdr:nvSpPr>
        <xdr:cNvPr id="2759" name="AutoShape 3" descr="image002"/>
        <xdr:cNvSpPr>
          <a:spLocks noChangeAspect="1" noChangeArrowheads="1"/>
        </xdr:cNvSpPr>
      </xdr:nvSpPr>
      <xdr:spPr bwMode="auto">
        <a:xfrm>
          <a:off x="190500" y="188118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119</xdr:row>
      <xdr:rowOff>0</xdr:rowOff>
    </xdr:from>
    <xdr:ext cx="142875" cy="123825"/>
    <xdr:sp macro="" textlink="">
      <xdr:nvSpPr>
        <xdr:cNvPr id="2760" name="AutoShape 4" descr="image002"/>
        <xdr:cNvSpPr>
          <a:spLocks noChangeAspect="1" noChangeArrowheads="1"/>
        </xdr:cNvSpPr>
      </xdr:nvSpPr>
      <xdr:spPr bwMode="auto">
        <a:xfrm>
          <a:off x="190500" y="188118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119</xdr:row>
      <xdr:rowOff>0</xdr:rowOff>
    </xdr:from>
    <xdr:ext cx="142875" cy="123825"/>
    <xdr:sp macro="" textlink="">
      <xdr:nvSpPr>
        <xdr:cNvPr id="2761" name="AutoShape 10" descr="image002"/>
        <xdr:cNvSpPr>
          <a:spLocks noChangeAspect="1" noChangeArrowheads="1"/>
        </xdr:cNvSpPr>
      </xdr:nvSpPr>
      <xdr:spPr bwMode="auto">
        <a:xfrm>
          <a:off x="190500" y="188118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2762" name="AutoShape 4" descr="image002"/>
        <xdr:cNvSpPr>
          <a:spLocks noChangeAspect="1" noChangeArrowheads="1"/>
        </xdr:cNvSpPr>
      </xdr:nvSpPr>
      <xdr:spPr bwMode="auto">
        <a:xfrm>
          <a:off x="190500" y="183451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2763" name="AutoShape 10" descr="image002"/>
        <xdr:cNvSpPr>
          <a:spLocks noChangeAspect="1" noChangeArrowheads="1"/>
        </xdr:cNvSpPr>
      </xdr:nvSpPr>
      <xdr:spPr bwMode="auto">
        <a:xfrm>
          <a:off x="190500" y="183451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2764" name="AutoShape 1" descr="image002"/>
        <xdr:cNvSpPr>
          <a:spLocks noChangeAspect="1" noChangeArrowheads="1"/>
        </xdr:cNvSpPr>
      </xdr:nvSpPr>
      <xdr:spPr bwMode="auto">
        <a:xfrm>
          <a:off x="190500" y="183451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2765" name="AutoShape 2" descr="image002"/>
        <xdr:cNvSpPr>
          <a:spLocks noChangeAspect="1" noChangeArrowheads="1"/>
        </xdr:cNvSpPr>
      </xdr:nvSpPr>
      <xdr:spPr bwMode="auto">
        <a:xfrm>
          <a:off x="190500" y="183451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2766" name="AutoShape 3" descr="image002"/>
        <xdr:cNvSpPr>
          <a:spLocks noChangeAspect="1" noChangeArrowheads="1"/>
        </xdr:cNvSpPr>
      </xdr:nvSpPr>
      <xdr:spPr bwMode="auto">
        <a:xfrm>
          <a:off x="190500" y="183451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2767" name="AutoShape 4" descr="image002"/>
        <xdr:cNvSpPr>
          <a:spLocks noChangeAspect="1" noChangeArrowheads="1"/>
        </xdr:cNvSpPr>
      </xdr:nvSpPr>
      <xdr:spPr bwMode="auto">
        <a:xfrm>
          <a:off x="190500" y="183451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162</xdr:row>
      <xdr:rowOff>0</xdr:rowOff>
    </xdr:from>
    <xdr:ext cx="142875" cy="123825"/>
    <xdr:sp macro="" textlink="">
      <xdr:nvSpPr>
        <xdr:cNvPr id="2768" name="AutoShape 1" descr="image002"/>
        <xdr:cNvSpPr>
          <a:spLocks noChangeAspect="1" noChangeArrowheads="1"/>
        </xdr:cNvSpPr>
      </xdr:nvSpPr>
      <xdr:spPr bwMode="auto">
        <a:xfrm>
          <a:off x="190500" y="28060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162</xdr:row>
      <xdr:rowOff>0</xdr:rowOff>
    </xdr:from>
    <xdr:ext cx="142875" cy="123825"/>
    <xdr:sp macro="" textlink="">
      <xdr:nvSpPr>
        <xdr:cNvPr id="2769" name="AutoShape 2" descr="image002"/>
        <xdr:cNvSpPr>
          <a:spLocks noChangeAspect="1" noChangeArrowheads="1"/>
        </xdr:cNvSpPr>
      </xdr:nvSpPr>
      <xdr:spPr bwMode="auto">
        <a:xfrm>
          <a:off x="190500" y="28060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162</xdr:row>
      <xdr:rowOff>0</xdr:rowOff>
    </xdr:from>
    <xdr:ext cx="142875" cy="123825"/>
    <xdr:sp macro="" textlink="">
      <xdr:nvSpPr>
        <xdr:cNvPr id="2770" name="AutoShape 3" descr="image002"/>
        <xdr:cNvSpPr>
          <a:spLocks noChangeAspect="1" noChangeArrowheads="1"/>
        </xdr:cNvSpPr>
      </xdr:nvSpPr>
      <xdr:spPr bwMode="auto">
        <a:xfrm>
          <a:off x="190500" y="28060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162</xdr:row>
      <xdr:rowOff>0</xdr:rowOff>
    </xdr:from>
    <xdr:ext cx="142875" cy="123825"/>
    <xdr:sp macro="" textlink="">
      <xdr:nvSpPr>
        <xdr:cNvPr id="2771" name="AutoShape 4" descr="image002"/>
        <xdr:cNvSpPr>
          <a:spLocks noChangeAspect="1" noChangeArrowheads="1"/>
        </xdr:cNvSpPr>
      </xdr:nvSpPr>
      <xdr:spPr bwMode="auto">
        <a:xfrm>
          <a:off x="190500" y="28060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162</xdr:row>
      <xdr:rowOff>0</xdr:rowOff>
    </xdr:from>
    <xdr:ext cx="142875" cy="123825"/>
    <xdr:sp macro="" textlink="">
      <xdr:nvSpPr>
        <xdr:cNvPr id="2772" name="AutoShape 10" descr="image002"/>
        <xdr:cNvSpPr>
          <a:spLocks noChangeAspect="1" noChangeArrowheads="1"/>
        </xdr:cNvSpPr>
      </xdr:nvSpPr>
      <xdr:spPr bwMode="auto">
        <a:xfrm>
          <a:off x="190500" y="28060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162</xdr:row>
      <xdr:rowOff>0</xdr:rowOff>
    </xdr:from>
    <xdr:ext cx="142875" cy="123825"/>
    <xdr:sp macro="" textlink="">
      <xdr:nvSpPr>
        <xdr:cNvPr id="2773" name="AutoShape 1" descr="image002"/>
        <xdr:cNvSpPr>
          <a:spLocks noChangeAspect="1" noChangeArrowheads="1"/>
        </xdr:cNvSpPr>
      </xdr:nvSpPr>
      <xdr:spPr bwMode="auto">
        <a:xfrm>
          <a:off x="190500" y="28060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162</xdr:row>
      <xdr:rowOff>0</xdr:rowOff>
    </xdr:from>
    <xdr:ext cx="142875" cy="123825"/>
    <xdr:sp macro="" textlink="">
      <xdr:nvSpPr>
        <xdr:cNvPr id="2774" name="AutoShape 2" descr="image002"/>
        <xdr:cNvSpPr>
          <a:spLocks noChangeAspect="1" noChangeArrowheads="1"/>
        </xdr:cNvSpPr>
      </xdr:nvSpPr>
      <xdr:spPr bwMode="auto">
        <a:xfrm>
          <a:off x="190500" y="28060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162</xdr:row>
      <xdr:rowOff>0</xdr:rowOff>
    </xdr:from>
    <xdr:ext cx="142875" cy="123825"/>
    <xdr:sp macro="" textlink="">
      <xdr:nvSpPr>
        <xdr:cNvPr id="2775" name="AutoShape 3" descr="image002"/>
        <xdr:cNvSpPr>
          <a:spLocks noChangeAspect="1" noChangeArrowheads="1"/>
        </xdr:cNvSpPr>
      </xdr:nvSpPr>
      <xdr:spPr bwMode="auto">
        <a:xfrm>
          <a:off x="190500" y="28060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162</xdr:row>
      <xdr:rowOff>0</xdr:rowOff>
    </xdr:from>
    <xdr:ext cx="142875" cy="123825"/>
    <xdr:sp macro="" textlink="">
      <xdr:nvSpPr>
        <xdr:cNvPr id="2776" name="AutoShape 4" descr="image002"/>
        <xdr:cNvSpPr>
          <a:spLocks noChangeAspect="1" noChangeArrowheads="1"/>
        </xdr:cNvSpPr>
      </xdr:nvSpPr>
      <xdr:spPr bwMode="auto">
        <a:xfrm>
          <a:off x="190500" y="28060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162</xdr:row>
      <xdr:rowOff>0</xdr:rowOff>
    </xdr:from>
    <xdr:ext cx="142875" cy="123825"/>
    <xdr:sp macro="" textlink="">
      <xdr:nvSpPr>
        <xdr:cNvPr id="2806" name="AutoShape 10" descr="image002"/>
        <xdr:cNvSpPr>
          <a:spLocks noChangeAspect="1" noChangeArrowheads="1"/>
        </xdr:cNvSpPr>
      </xdr:nvSpPr>
      <xdr:spPr bwMode="auto">
        <a:xfrm>
          <a:off x="190500" y="28060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162</xdr:row>
      <xdr:rowOff>0</xdr:rowOff>
    </xdr:from>
    <xdr:ext cx="142875" cy="123825"/>
    <xdr:sp macro="" textlink="">
      <xdr:nvSpPr>
        <xdr:cNvPr id="2807" name="AutoShape 1" descr="image002"/>
        <xdr:cNvSpPr>
          <a:spLocks noChangeAspect="1" noChangeArrowheads="1"/>
        </xdr:cNvSpPr>
      </xdr:nvSpPr>
      <xdr:spPr bwMode="auto">
        <a:xfrm>
          <a:off x="190500" y="28060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162</xdr:row>
      <xdr:rowOff>0</xdr:rowOff>
    </xdr:from>
    <xdr:ext cx="142875" cy="123825"/>
    <xdr:sp macro="" textlink="">
      <xdr:nvSpPr>
        <xdr:cNvPr id="2808" name="AutoShape 2" descr="image002"/>
        <xdr:cNvSpPr>
          <a:spLocks noChangeAspect="1" noChangeArrowheads="1"/>
        </xdr:cNvSpPr>
      </xdr:nvSpPr>
      <xdr:spPr bwMode="auto">
        <a:xfrm>
          <a:off x="190500" y="28060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162</xdr:row>
      <xdr:rowOff>0</xdr:rowOff>
    </xdr:from>
    <xdr:ext cx="142875" cy="123825"/>
    <xdr:sp macro="" textlink="">
      <xdr:nvSpPr>
        <xdr:cNvPr id="2809" name="AutoShape 3" descr="image002"/>
        <xdr:cNvSpPr>
          <a:spLocks noChangeAspect="1" noChangeArrowheads="1"/>
        </xdr:cNvSpPr>
      </xdr:nvSpPr>
      <xdr:spPr bwMode="auto">
        <a:xfrm>
          <a:off x="190500" y="28060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162</xdr:row>
      <xdr:rowOff>0</xdr:rowOff>
    </xdr:from>
    <xdr:ext cx="142875" cy="123825"/>
    <xdr:sp macro="" textlink="">
      <xdr:nvSpPr>
        <xdr:cNvPr id="2810" name="AutoShape 4" descr="image002"/>
        <xdr:cNvSpPr>
          <a:spLocks noChangeAspect="1" noChangeArrowheads="1"/>
        </xdr:cNvSpPr>
      </xdr:nvSpPr>
      <xdr:spPr bwMode="auto">
        <a:xfrm>
          <a:off x="190500" y="28060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162</xdr:row>
      <xdr:rowOff>0</xdr:rowOff>
    </xdr:from>
    <xdr:ext cx="142875" cy="123825"/>
    <xdr:sp macro="" textlink="">
      <xdr:nvSpPr>
        <xdr:cNvPr id="2811" name="AutoShape 10" descr="image002"/>
        <xdr:cNvSpPr>
          <a:spLocks noChangeAspect="1" noChangeArrowheads="1"/>
        </xdr:cNvSpPr>
      </xdr:nvSpPr>
      <xdr:spPr bwMode="auto">
        <a:xfrm>
          <a:off x="190500" y="28060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2812" name="AutoShape 4" descr="image002"/>
        <xdr:cNvSpPr>
          <a:spLocks noChangeAspect="1" noChangeArrowheads="1"/>
        </xdr:cNvSpPr>
      </xdr:nvSpPr>
      <xdr:spPr bwMode="auto">
        <a:xfrm>
          <a:off x="190500" y="275939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2813" name="AutoShape 10" descr="image002"/>
        <xdr:cNvSpPr>
          <a:spLocks noChangeAspect="1" noChangeArrowheads="1"/>
        </xdr:cNvSpPr>
      </xdr:nvSpPr>
      <xdr:spPr bwMode="auto">
        <a:xfrm>
          <a:off x="190500" y="275939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2814" name="AutoShape 1" descr="image002"/>
        <xdr:cNvSpPr>
          <a:spLocks noChangeAspect="1" noChangeArrowheads="1"/>
        </xdr:cNvSpPr>
      </xdr:nvSpPr>
      <xdr:spPr bwMode="auto">
        <a:xfrm>
          <a:off x="190500" y="275939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2815" name="AutoShape 2" descr="image002"/>
        <xdr:cNvSpPr>
          <a:spLocks noChangeAspect="1" noChangeArrowheads="1"/>
        </xdr:cNvSpPr>
      </xdr:nvSpPr>
      <xdr:spPr bwMode="auto">
        <a:xfrm>
          <a:off x="190500" y="275939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2816" name="AutoShape 3" descr="image002"/>
        <xdr:cNvSpPr>
          <a:spLocks noChangeAspect="1" noChangeArrowheads="1"/>
        </xdr:cNvSpPr>
      </xdr:nvSpPr>
      <xdr:spPr bwMode="auto">
        <a:xfrm>
          <a:off x="190500" y="275939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2817" name="AutoShape 4" descr="image002"/>
        <xdr:cNvSpPr>
          <a:spLocks noChangeAspect="1" noChangeArrowheads="1"/>
        </xdr:cNvSpPr>
      </xdr:nvSpPr>
      <xdr:spPr bwMode="auto">
        <a:xfrm>
          <a:off x="190500" y="275939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xdr:row>
      <xdr:rowOff>0</xdr:rowOff>
    </xdr:from>
    <xdr:ext cx="142875" cy="123825"/>
    <xdr:sp macro="" textlink="">
      <xdr:nvSpPr>
        <xdr:cNvPr id="2818" name="AutoShape 1" descr="image002"/>
        <xdr:cNvSpPr>
          <a:spLocks noChangeAspect="1" noChangeArrowheads="1"/>
        </xdr:cNvSpPr>
      </xdr:nvSpPr>
      <xdr:spPr bwMode="auto">
        <a:xfrm>
          <a:off x="190500" y="1262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xdr:row>
      <xdr:rowOff>0</xdr:rowOff>
    </xdr:from>
    <xdr:ext cx="142875" cy="123825"/>
    <xdr:sp macro="" textlink="">
      <xdr:nvSpPr>
        <xdr:cNvPr id="2819" name="AutoShape 2" descr="image002"/>
        <xdr:cNvSpPr>
          <a:spLocks noChangeAspect="1" noChangeArrowheads="1"/>
        </xdr:cNvSpPr>
      </xdr:nvSpPr>
      <xdr:spPr bwMode="auto">
        <a:xfrm>
          <a:off x="190500" y="1262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xdr:row>
      <xdr:rowOff>0</xdr:rowOff>
    </xdr:from>
    <xdr:ext cx="142875" cy="123825"/>
    <xdr:sp macro="" textlink="">
      <xdr:nvSpPr>
        <xdr:cNvPr id="2820" name="AutoShape 3" descr="image002"/>
        <xdr:cNvSpPr>
          <a:spLocks noChangeAspect="1" noChangeArrowheads="1"/>
        </xdr:cNvSpPr>
      </xdr:nvSpPr>
      <xdr:spPr bwMode="auto">
        <a:xfrm>
          <a:off x="190500" y="1262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xdr:row>
      <xdr:rowOff>0</xdr:rowOff>
    </xdr:from>
    <xdr:ext cx="142875" cy="123825"/>
    <xdr:sp macro="" textlink="">
      <xdr:nvSpPr>
        <xdr:cNvPr id="2821" name="AutoShape 4" descr="image002"/>
        <xdr:cNvSpPr>
          <a:spLocks noChangeAspect="1" noChangeArrowheads="1"/>
        </xdr:cNvSpPr>
      </xdr:nvSpPr>
      <xdr:spPr bwMode="auto">
        <a:xfrm>
          <a:off x="190500" y="1262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xdr:row>
      <xdr:rowOff>0</xdr:rowOff>
    </xdr:from>
    <xdr:ext cx="142875" cy="123825"/>
    <xdr:sp macro="" textlink="">
      <xdr:nvSpPr>
        <xdr:cNvPr id="2822" name="AutoShape 10" descr="image002"/>
        <xdr:cNvSpPr>
          <a:spLocks noChangeAspect="1" noChangeArrowheads="1"/>
        </xdr:cNvSpPr>
      </xdr:nvSpPr>
      <xdr:spPr bwMode="auto">
        <a:xfrm>
          <a:off x="190500" y="1262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xdr:row>
      <xdr:rowOff>0</xdr:rowOff>
    </xdr:from>
    <xdr:ext cx="142875" cy="123825"/>
    <xdr:sp macro="" textlink="">
      <xdr:nvSpPr>
        <xdr:cNvPr id="2823" name="AutoShape 1" descr="image002"/>
        <xdr:cNvSpPr>
          <a:spLocks noChangeAspect="1" noChangeArrowheads="1"/>
        </xdr:cNvSpPr>
      </xdr:nvSpPr>
      <xdr:spPr bwMode="auto">
        <a:xfrm>
          <a:off x="190500" y="1262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xdr:row>
      <xdr:rowOff>0</xdr:rowOff>
    </xdr:from>
    <xdr:ext cx="142875" cy="123825"/>
    <xdr:sp macro="" textlink="">
      <xdr:nvSpPr>
        <xdr:cNvPr id="2824" name="AutoShape 2" descr="image002"/>
        <xdr:cNvSpPr>
          <a:spLocks noChangeAspect="1" noChangeArrowheads="1"/>
        </xdr:cNvSpPr>
      </xdr:nvSpPr>
      <xdr:spPr bwMode="auto">
        <a:xfrm>
          <a:off x="190500" y="1262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xdr:row>
      <xdr:rowOff>0</xdr:rowOff>
    </xdr:from>
    <xdr:ext cx="142875" cy="123825"/>
    <xdr:sp macro="" textlink="">
      <xdr:nvSpPr>
        <xdr:cNvPr id="2825" name="AutoShape 3" descr="image002"/>
        <xdr:cNvSpPr>
          <a:spLocks noChangeAspect="1" noChangeArrowheads="1"/>
        </xdr:cNvSpPr>
      </xdr:nvSpPr>
      <xdr:spPr bwMode="auto">
        <a:xfrm>
          <a:off x="190500" y="1262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xdr:row>
      <xdr:rowOff>0</xdr:rowOff>
    </xdr:from>
    <xdr:ext cx="142875" cy="123825"/>
    <xdr:sp macro="" textlink="">
      <xdr:nvSpPr>
        <xdr:cNvPr id="2826" name="AutoShape 4" descr="image002"/>
        <xdr:cNvSpPr>
          <a:spLocks noChangeAspect="1" noChangeArrowheads="1"/>
        </xdr:cNvSpPr>
      </xdr:nvSpPr>
      <xdr:spPr bwMode="auto">
        <a:xfrm>
          <a:off x="190500" y="1262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xdr:row>
      <xdr:rowOff>0</xdr:rowOff>
    </xdr:from>
    <xdr:ext cx="142875" cy="123825"/>
    <xdr:sp macro="" textlink="">
      <xdr:nvSpPr>
        <xdr:cNvPr id="2827" name="AutoShape 10" descr="image002"/>
        <xdr:cNvSpPr>
          <a:spLocks noChangeAspect="1" noChangeArrowheads="1"/>
        </xdr:cNvSpPr>
      </xdr:nvSpPr>
      <xdr:spPr bwMode="auto">
        <a:xfrm>
          <a:off x="190500" y="1262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xdr:row>
      <xdr:rowOff>0</xdr:rowOff>
    </xdr:from>
    <xdr:ext cx="142875" cy="123825"/>
    <xdr:sp macro="" textlink="">
      <xdr:nvSpPr>
        <xdr:cNvPr id="2828" name="AutoShape 1" descr="image002"/>
        <xdr:cNvSpPr>
          <a:spLocks noChangeAspect="1" noChangeArrowheads="1"/>
        </xdr:cNvSpPr>
      </xdr:nvSpPr>
      <xdr:spPr bwMode="auto">
        <a:xfrm>
          <a:off x="190500" y="1262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xdr:row>
      <xdr:rowOff>0</xdr:rowOff>
    </xdr:from>
    <xdr:ext cx="142875" cy="123825"/>
    <xdr:sp macro="" textlink="">
      <xdr:nvSpPr>
        <xdr:cNvPr id="2829" name="AutoShape 2" descr="image002"/>
        <xdr:cNvSpPr>
          <a:spLocks noChangeAspect="1" noChangeArrowheads="1"/>
        </xdr:cNvSpPr>
      </xdr:nvSpPr>
      <xdr:spPr bwMode="auto">
        <a:xfrm>
          <a:off x="190500" y="1262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xdr:row>
      <xdr:rowOff>0</xdr:rowOff>
    </xdr:from>
    <xdr:ext cx="142875" cy="123825"/>
    <xdr:sp macro="" textlink="">
      <xdr:nvSpPr>
        <xdr:cNvPr id="2830" name="AutoShape 3" descr="image002"/>
        <xdr:cNvSpPr>
          <a:spLocks noChangeAspect="1" noChangeArrowheads="1"/>
        </xdr:cNvSpPr>
      </xdr:nvSpPr>
      <xdr:spPr bwMode="auto">
        <a:xfrm>
          <a:off x="190500" y="1262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xdr:row>
      <xdr:rowOff>0</xdr:rowOff>
    </xdr:from>
    <xdr:ext cx="142875" cy="123825"/>
    <xdr:sp macro="" textlink="">
      <xdr:nvSpPr>
        <xdr:cNvPr id="2831" name="AutoShape 4" descr="image002"/>
        <xdr:cNvSpPr>
          <a:spLocks noChangeAspect="1" noChangeArrowheads="1"/>
        </xdr:cNvSpPr>
      </xdr:nvSpPr>
      <xdr:spPr bwMode="auto">
        <a:xfrm>
          <a:off x="190500" y="1262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xdr:row>
      <xdr:rowOff>0</xdr:rowOff>
    </xdr:from>
    <xdr:ext cx="142875" cy="123825"/>
    <xdr:sp macro="" textlink="">
      <xdr:nvSpPr>
        <xdr:cNvPr id="2832" name="AutoShape 10" descr="image002"/>
        <xdr:cNvSpPr>
          <a:spLocks noChangeAspect="1" noChangeArrowheads="1"/>
        </xdr:cNvSpPr>
      </xdr:nvSpPr>
      <xdr:spPr bwMode="auto">
        <a:xfrm>
          <a:off x="190500" y="1262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xdr:row>
      <xdr:rowOff>0</xdr:rowOff>
    </xdr:from>
    <xdr:ext cx="142875" cy="123825"/>
    <xdr:sp macro="" textlink="">
      <xdr:nvSpPr>
        <xdr:cNvPr id="2833" name="AutoShape 1" descr="image002"/>
        <xdr:cNvSpPr>
          <a:spLocks noChangeAspect="1" noChangeArrowheads="1"/>
        </xdr:cNvSpPr>
      </xdr:nvSpPr>
      <xdr:spPr bwMode="auto">
        <a:xfrm>
          <a:off x="190500" y="1262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xdr:row>
      <xdr:rowOff>0</xdr:rowOff>
    </xdr:from>
    <xdr:ext cx="142875" cy="123825"/>
    <xdr:sp macro="" textlink="">
      <xdr:nvSpPr>
        <xdr:cNvPr id="2834" name="AutoShape 2" descr="image002"/>
        <xdr:cNvSpPr>
          <a:spLocks noChangeAspect="1" noChangeArrowheads="1"/>
        </xdr:cNvSpPr>
      </xdr:nvSpPr>
      <xdr:spPr bwMode="auto">
        <a:xfrm>
          <a:off x="190500" y="1262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xdr:row>
      <xdr:rowOff>0</xdr:rowOff>
    </xdr:from>
    <xdr:ext cx="142875" cy="123825"/>
    <xdr:sp macro="" textlink="">
      <xdr:nvSpPr>
        <xdr:cNvPr id="2835" name="AutoShape 3" descr="image002"/>
        <xdr:cNvSpPr>
          <a:spLocks noChangeAspect="1" noChangeArrowheads="1"/>
        </xdr:cNvSpPr>
      </xdr:nvSpPr>
      <xdr:spPr bwMode="auto">
        <a:xfrm>
          <a:off x="190500" y="1262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xdr:row>
      <xdr:rowOff>0</xdr:rowOff>
    </xdr:from>
    <xdr:ext cx="142875" cy="123825"/>
    <xdr:sp macro="" textlink="">
      <xdr:nvSpPr>
        <xdr:cNvPr id="2836" name="AutoShape 4" descr="image002"/>
        <xdr:cNvSpPr>
          <a:spLocks noChangeAspect="1" noChangeArrowheads="1"/>
        </xdr:cNvSpPr>
      </xdr:nvSpPr>
      <xdr:spPr bwMode="auto">
        <a:xfrm>
          <a:off x="190500" y="1262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xdr:row>
      <xdr:rowOff>0</xdr:rowOff>
    </xdr:from>
    <xdr:ext cx="142875" cy="123825"/>
    <xdr:sp macro="" textlink="">
      <xdr:nvSpPr>
        <xdr:cNvPr id="2837" name="AutoShape 10" descr="image002"/>
        <xdr:cNvSpPr>
          <a:spLocks noChangeAspect="1" noChangeArrowheads="1"/>
        </xdr:cNvSpPr>
      </xdr:nvSpPr>
      <xdr:spPr bwMode="auto">
        <a:xfrm>
          <a:off x="190500" y="1262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xdr:row>
      <xdr:rowOff>0</xdr:rowOff>
    </xdr:from>
    <xdr:ext cx="142875" cy="123825"/>
    <xdr:sp macro="" textlink="">
      <xdr:nvSpPr>
        <xdr:cNvPr id="2838" name="AutoShape 1" descr="image002"/>
        <xdr:cNvSpPr>
          <a:spLocks noChangeAspect="1" noChangeArrowheads="1"/>
        </xdr:cNvSpPr>
      </xdr:nvSpPr>
      <xdr:spPr bwMode="auto">
        <a:xfrm>
          <a:off x="190500" y="1262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xdr:row>
      <xdr:rowOff>0</xdr:rowOff>
    </xdr:from>
    <xdr:ext cx="142875" cy="123825"/>
    <xdr:sp macro="" textlink="">
      <xdr:nvSpPr>
        <xdr:cNvPr id="2839" name="AutoShape 2" descr="image002"/>
        <xdr:cNvSpPr>
          <a:spLocks noChangeAspect="1" noChangeArrowheads="1"/>
        </xdr:cNvSpPr>
      </xdr:nvSpPr>
      <xdr:spPr bwMode="auto">
        <a:xfrm>
          <a:off x="190500" y="1262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xdr:row>
      <xdr:rowOff>0</xdr:rowOff>
    </xdr:from>
    <xdr:ext cx="142875" cy="123825"/>
    <xdr:sp macro="" textlink="">
      <xdr:nvSpPr>
        <xdr:cNvPr id="2840" name="AutoShape 3" descr="image002"/>
        <xdr:cNvSpPr>
          <a:spLocks noChangeAspect="1" noChangeArrowheads="1"/>
        </xdr:cNvSpPr>
      </xdr:nvSpPr>
      <xdr:spPr bwMode="auto">
        <a:xfrm>
          <a:off x="190500" y="1262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xdr:row>
      <xdr:rowOff>0</xdr:rowOff>
    </xdr:from>
    <xdr:ext cx="142875" cy="123825"/>
    <xdr:sp macro="" textlink="">
      <xdr:nvSpPr>
        <xdr:cNvPr id="2841" name="AutoShape 4" descr="image002"/>
        <xdr:cNvSpPr>
          <a:spLocks noChangeAspect="1" noChangeArrowheads="1"/>
        </xdr:cNvSpPr>
      </xdr:nvSpPr>
      <xdr:spPr bwMode="auto">
        <a:xfrm>
          <a:off x="190500" y="1262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xdr:row>
      <xdr:rowOff>0</xdr:rowOff>
    </xdr:from>
    <xdr:ext cx="142875" cy="123825"/>
    <xdr:sp macro="" textlink="">
      <xdr:nvSpPr>
        <xdr:cNvPr id="2842" name="AutoShape 10" descr="image002"/>
        <xdr:cNvSpPr>
          <a:spLocks noChangeAspect="1" noChangeArrowheads="1"/>
        </xdr:cNvSpPr>
      </xdr:nvSpPr>
      <xdr:spPr bwMode="auto">
        <a:xfrm>
          <a:off x="190500" y="1262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xdr:row>
      <xdr:rowOff>0</xdr:rowOff>
    </xdr:from>
    <xdr:ext cx="142875" cy="123825"/>
    <xdr:sp macro="" textlink="">
      <xdr:nvSpPr>
        <xdr:cNvPr id="2843" name="AutoShape 1" descr="image002"/>
        <xdr:cNvSpPr>
          <a:spLocks noChangeAspect="1" noChangeArrowheads="1"/>
        </xdr:cNvSpPr>
      </xdr:nvSpPr>
      <xdr:spPr bwMode="auto">
        <a:xfrm>
          <a:off x="190500" y="1262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xdr:row>
      <xdr:rowOff>0</xdr:rowOff>
    </xdr:from>
    <xdr:ext cx="142875" cy="123825"/>
    <xdr:sp macro="" textlink="">
      <xdr:nvSpPr>
        <xdr:cNvPr id="2844" name="AutoShape 2" descr="image002"/>
        <xdr:cNvSpPr>
          <a:spLocks noChangeAspect="1" noChangeArrowheads="1"/>
        </xdr:cNvSpPr>
      </xdr:nvSpPr>
      <xdr:spPr bwMode="auto">
        <a:xfrm>
          <a:off x="190500" y="1262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xdr:row>
      <xdr:rowOff>0</xdr:rowOff>
    </xdr:from>
    <xdr:ext cx="142875" cy="123825"/>
    <xdr:sp macro="" textlink="">
      <xdr:nvSpPr>
        <xdr:cNvPr id="2845" name="AutoShape 3" descr="image002"/>
        <xdr:cNvSpPr>
          <a:spLocks noChangeAspect="1" noChangeArrowheads="1"/>
        </xdr:cNvSpPr>
      </xdr:nvSpPr>
      <xdr:spPr bwMode="auto">
        <a:xfrm>
          <a:off x="190500" y="1262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xdr:row>
      <xdr:rowOff>0</xdr:rowOff>
    </xdr:from>
    <xdr:ext cx="142875" cy="123825"/>
    <xdr:sp macro="" textlink="">
      <xdr:nvSpPr>
        <xdr:cNvPr id="2846" name="AutoShape 4" descr="image002"/>
        <xdr:cNvSpPr>
          <a:spLocks noChangeAspect="1" noChangeArrowheads="1"/>
        </xdr:cNvSpPr>
      </xdr:nvSpPr>
      <xdr:spPr bwMode="auto">
        <a:xfrm>
          <a:off x="190500" y="1262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xdr:row>
      <xdr:rowOff>0</xdr:rowOff>
    </xdr:from>
    <xdr:ext cx="142875" cy="123825"/>
    <xdr:sp macro="" textlink="">
      <xdr:nvSpPr>
        <xdr:cNvPr id="2847" name="AutoShape 10" descr="image002"/>
        <xdr:cNvSpPr>
          <a:spLocks noChangeAspect="1" noChangeArrowheads="1"/>
        </xdr:cNvSpPr>
      </xdr:nvSpPr>
      <xdr:spPr bwMode="auto">
        <a:xfrm>
          <a:off x="190500" y="1262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xdr:row>
      <xdr:rowOff>0</xdr:rowOff>
    </xdr:from>
    <xdr:ext cx="142875" cy="123825"/>
    <xdr:sp macro="" textlink="">
      <xdr:nvSpPr>
        <xdr:cNvPr id="2848" name="AutoShape 1" descr="image002"/>
        <xdr:cNvSpPr>
          <a:spLocks noChangeAspect="1" noChangeArrowheads="1"/>
        </xdr:cNvSpPr>
      </xdr:nvSpPr>
      <xdr:spPr bwMode="auto">
        <a:xfrm>
          <a:off x="190500" y="1262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xdr:row>
      <xdr:rowOff>0</xdr:rowOff>
    </xdr:from>
    <xdr:ext cx="142875" cy="123825"/>
    <xdr:sp macro="" textlink="">
      <xdr:nvSpPr>
        <xdr:cNvPr id="2849" name="AutoShape 2" descr="image002"/>
        <xdr:cNvSpPr>
          <a:spLocks noChangeAspect="1" noChangeArrowheads="1"/>
        </xdr:cNvSpPr>
      </xdr:nvSpPr>
      <xdr:spPr bwMode="auto">
        <a:xfrm>
          <a:off x="190500" y="1262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xdr:row>
      <xdr:rowOff>0</xdr:rowOff>
    </xdr:from>
    <xdr:ext cx="142875" cy="123825"/>
    <xdr:sp macro="" textlink="">
      <xdr:nvSpPr>
        <xdr:cNvPr id="2850" name="AutoShape 3" descr="image002"/>
        <xdr:cNvSpPr>
          <a:spLocks noChangeAspect="1" noChangeArrowheads="1"/>
        </xdr:cNvSpPr>
      </xdr:nvSpPr>
      <xdr:spPr bwMode="auto">
        <a:xfrm>
          <a:off x="190500" y="1262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xdr:row>
      <xdr:rowOff>0</xdr:rowOff>
    </xdr:from>
    <xdr:ext cx="142875" cy="123825"/>
    <xdr:sp macro="" textlink="">
      <xdr:nvSpPr>
        <xdr:cNvPr id="2851" name="AutoShape 4" descr="image002"/>
        <xdr:cNvSpPr>
          <a:spLocks noChangeAspect="1" noChangeArrowheads="1"/>
        </xdr:cNvSpPr>
      </xdr:nvSpPr>
      <xdr:spPr bwMode="auto">
        <a:xfrm>
          <a:off x="190500" y="1262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xdr:row>
      <xdr:rowOff>0</xdr:rowOff>
    </xdr:from>
    <xdr:ext cx="142875" cy="123825"/>
    <xdr:sp macro="" textlink="">
      <xdr:nvSpPr>
        <xdr:cNvPr id="2852" name="AutoShape 10" descr="image002"/>
        <xdr:cNvSpPr>
          <a:spLocks noChangeAspect="1" noChangeArrowheads="1"/>
        </xdr:cNvSpPr>
      </xdr:nvSpPr>
      <xdr:spPr bwMode="auto">
        <a:xfrm>
          <a:off x="190500" y="12620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xdr:row>
      <xdr:rowOff>0</xdr:rowOff>
    </xdr:from>
    <xdr:ext cx="142875" cy="123825"/>
    <xdr:sp macro="" textlink="">
      <xdr:nvSpPr>
        <xdr:cNvPr id="2853" name="AutoShape 1" descr="image002"/>
        <xdr:cNvSpPr>
          <a:spLocks noChangeAspect="1" noChangeArrowheads="1"/>
        </xdr:cNvSpPr>
      </xdr:nvSpPr>
      <xdr:spPr bwMode="auto">
        <a:xfrm>
          <a:off x="190500" y="12811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xdr:row>
      <xdr:rowOff>0</xdr:rowOff>
    </xdr:from>
    <xdr:ext cx="142875" cy="123825"/>
    <xdr:sp macro="" textlink="">
      <xdr:nvSpPr>
        <xdr:cNvPr id="2854" name="AutoShape 2" descr="image002"/>
        <xdr:cNvSpPr>
          <a:spLocks noChangeAspect="1" noChangeArrowheads="1"/>
        </xdr:cNvSpPr>
      </xdr:nvSpPr>
      <xdr:spPr bwMode="auto">
        <a:xfrm>
          <a:off x="190500" y="12811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xdr:row>
      <xdr:rowOff>0</xdr:rowOff>
    </xdr:from>
    <xdr:ext cx="142875" cy="123825"/>
    <xdr:sp macro="" textlink="">
      <xdr:nvSpPr>
        <xdr:cNvPr id="2855" name="AutoShape 3" descr="image002"/>
        <xdr:cNvSpPr>
          <a:spLocks noChangeAspect="1" noChangeArrowheads="1"/>
        </xdr:cNvSpPr>
      </xdr:nvSpPr>
      <xdr:spPr bwMode="auto">
        <a:xfrm>
          <a:off x="190500" y="12811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xdr:row>
      <xdr:rowOff>0</xdr:rowOff>
    </xdr:from>
    <xdr:ext cx="142875" cy="123825"/>
    <xdr:sp macro="" textlink="">
      <xdr:nvSpPr>
        <xdr:cNvPr id="2856" name="AutoShape 4" descr="image002"/>
        <xdr:cNvSpPr>
          <a:spLocks noChangeAspect="1" noChangeArrowheads="1"/>
        </xdr:cNvSpPr>
      </xdr:nvSpPr>
      <xdr:spPr bwMode="auto">
        <a:xfrm>
          <a:off x="190500" y="12811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xdr:row>
      <xdr:rowOff>0</xdr:rowOff>
    </xdr:from>
    <xdr:ext cx="142875" cy="123825"/>
    <xdr:sp macro="" textlink="">
      <xdr:nvSpPr>
        <xdr:cNvPr id="2857" name="AutoShape 10" descr="image002"/>
        <xdr:cNvSpPr>
          <a:spLocks noChangeAspect="1" noChangeArrowheads="1"/>
        </xdr:cNvSpPr>
      </xdr:nvSpPr>
      <xdr:spPr bwMode="auto">
        <a:xfrm>
          <a:off x="190500" y="12811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142875" cy="123825"/>
    <xdr:sp macro="" textlink="">
      <xdr:nvSpPr>
        <xdr:cNvPr id="2858" name="AutoShape 1" descr="image002"/>
        <xdr:cNvSpPr>
          <a:spLocks noChangeAspect="1" noChangeArrowheads="1"/>
        </xdr:cNvSpPr>
      </xdr:nvSpPr>
      <xdr:spPr bwMode="auto">
        <a:xfrm>
          <a:off x="190500" y="120396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142875" cy="123825"/>
    <xdr:sp macro="" textlink="">
      <xdr:nvSpPr>
        <xdr:cNvPr id="2859" name="AutoShape 2" descr="image002"/>
        <xdr:cNvSpPr>
          <a:spLocks noChangeAspect="1" noChangeArrowheads="1"/>
        </xdr:cNvSpPr>
      </xdr:nvSpPr>
      <xdr:spPr bwMode="auto">
        <a:xfrm>
          <a:off x="190500" y="120396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142875" cy="123825"/>
    <xdr:sp macro="" textlink="">
      <xdr:nvSpPr>
        <xdr:cNvPr id="2860" name="AutoShape 3" descr="image002"/>
        <xdr:cNvSpPr>
          <a:spLocks noChangeAspect="1" noChangeArrowheads="1"/>
        </xdr:cNvSpPr>
      </xdr:nvSpPr>
      <xdr:spPr bwMode="auto">
        <a:xfrm>
          <a:off x="190500" y="120396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142875" cy="123825"/>
    <xdr:sp macro="" textlink="">
      <xdr:nvSpPr>
        <xdr:cNvPr id="2861" name="AutoShape 4" descr="image002"/>
        <xdr:cNvSpPr>
          <a:spLocks noChangeAspect="1" noChangeArrowheads="1"/>
        </xdr:cNvSpPr>
      </xdr:nvSpPr>
      <xdr:spPr bwMode="auto">
        <a:xfrm>
          <a:off x="190500" y="120396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142875" cy="123825"/>
    <xdr:sp macro="" textlink="">
      <xdr:nvSpPr>
        <xdr:cNvPr id="2862" name="AutoShape 10" descr="image002"/>
        <xdr:cNvSpPr>
          <a:spLocks noChangeAspect="1" noChangeArrowheads="1"/>
        </xdr:cNvSpPr>
      </xdr:nvSpPr>
      <xdr:spPr bwMode="auto">
        <a:xfrm>
          <a:off x="190500" y="120396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142875" cy="123825"/>
    <xdr:sp macro="" textlink="">
      <xdr:nvSpPr>
        <xdr:cNvPr id="2863" name="AutoShape 1" descr="image002"/>
        <xdr:cNvSpPr>
          <a:spLocks noChangeAspect="1" noChangeArrowheads="1"/>
        </xdr:cNvSpPr>
      </xdr:nvSpPr>
      <xdr:spPr bwMode="auto">
        <a:xfrm>
          <a:off x="190500" y="120396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142875" cy="123825"/>
    <xdr:sp macro="" textlink="">
      <xdr:nvSpPr>
        <xdr:cNvPr id="2864" name="AutoShape 2" descr="image002"/>
        <xdr:cNvSpPr>
          <a:spLocks noChangeAspect="1" noChangeArrowheads="1"/>
        </xdr:cNvSpPr>
      </xdr:nvSpPr>
      <xdr:spPr bwMode="auto">
        <a:xfrm>
          <a:off x="190500" y="120396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142875" cy="123825"/>
    <xdr:sp macro="" textlink="">
      <xdr:nvSpPr>
        <xdr:cNvPr id="2865" name="AutoShape 3" descr="image002"/>
        <xdr:cNvSpPr>
          <a:spLocks noChangeAspect="1" noChangeArrowheads="1"/>
        </xdr:cNvSpPr>
      </xdr:nvSpPr>
      <xdr:spPr bwMode="auto">
        <a:xfrm>
          <a:off x="190500" y="120396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142875" cy="123825"/>
    <xdr:sp macro="" textlink="">
      <xdr:nvSpPr>
        <xdr:cNvPr id="2866" name="AutoShape 4" descr="image002"/>
        <xdr:cNvSpPr>
          <a:spLocks noChangeAspect="1" noChangeArrowheads="1"/>
        </xdr:cNvSpPr>
      </xdr:nvSpPr>
      <xdr:spPr bwMode="auto">
        <a:xfrm>
          <a:off x="190500" y="120396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142875" cy="123825"/>
    <xdr:sp macro="" textlink="">
      <xdr:nvSpPr>
        <xdr:cNvPr id="2867" name="AutoShape 10" descr="image002"/>
        <xdr:cNvSpPr>
          <a:spLocks noChangeAspect="1" noChangeArrowheads="1"/>
        </xdr:cNvSpPr>
      </xdr:nvSpPr>
      <xdr:spPr bwMode="auto">
        <a:xfrm>
          <a:off x="190500" y="120396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142875" cy="123825"/>
    <xdr:sp macro="" textlink="">
      <xdr:nvSpPr>
        <xdr:cNvPr id="2868" name="AutoShape 1" descr="image002"/>
        <xdr:cNvSpPr>
          <a:spLocks noChangeAspect="1" noChangeArrowheads="1"/>
        </xdr:cNvSpPr>
      </xdr:nvSpPr>
      <xdr:spPr bwMode="auto">
        <a:xfrm>
          <a:off x="190500" y="120396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142875" cy="123825"/>
    <xdr:sp macro="" textlink="">
      <xdr:nvSpPr>
        <xdr:cNvPr id="2869" name="AutoShape 2" descr="image002"/>
        <xdr:cNvSpPr>
          <a:spLocks noChangeAspect="1" noChangeArrowheads="1"/>
        </xdr:cNvSpPr>
      </xdr:nvSpPr>
      <xdr:spPr bwMode="auto">
        <a:xfrm>
          <a:off x="190500" y="120396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142875" cy="123825"/>
    <xdr:sp macro="" textlink="">
      <xdr:nvSpPr>
        <xdr:cNvPr id="2870" name="AutoShape 3" descr="image002"/>
        <xdr:cNvSpPr>
          <a:spLocks noChangeAspect="1" noChangeArrowheads="1"/>
        </xdr:cNvSpPr>
      </xdr:nvSpPr>
      <xdr:spPr bwMode="auto">
        <a:xfrm>
          <a:off x="190500" y="120396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142875" cy="123825"/>
    <xdr:sp macro="" textlink="">
      <xdr:nvSpPr>
        <xdr:cNvPr id="2871" name="AutoShape 4" descr="image002"/>
        <xdr:cNvSpPr>
          <a:spLocks noChangeAspect="1" noChangeArrowheads="1"/>
        </xdr:cNvSpPr>
      </xdr:nvSpPr>
      <xdr:spPr bwMode="auto">
        <a:xfrm>
          <a:off x="190500" y="120396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142875" cy="123825"/>
    <xdr:sp macro="" textlink="">
      <xdr:nvSpPr>
        <xdr:cNvPr id="2872" name="AutoShape 10" descr="image002"/>
        <xdr:cNvSpPr>
          <a:spLocks noChangeAspect="1" noChangeArrowheads="1"/>
        </xdr:cNvSpPr>
      </xdr:nvSpPr>
      <xdr:spPr bwMode="auto">
        <a:xfrm>
          <a:off x="190500" y="120396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142875" cy="123825"/>
    <xdr:sp macro="" textlink="">
      <xdr:nvSpPr>
        <xdr:cNvPr id="2873" name="AutoShape 1" descr="image002"/>
        <xdr:cNvSpPr>
          <a:spLocks noChangeAspect="1" noChangeArrowheads="1"/>
        </xdr:cNvSpPr>
      </xdr:nvSpPr>
      <xdr:spPr bwMode="auto">
        <a:xfrm>
          <a:off x="190500" y="120396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142875" cy="123825"/>
    <xdr:sp macro="" textlink="">
      <xdr:nvSpPr>
        <xdr:cNvPr id="2874" name="AutoShape 2" descr="image002"/>
        <xdr:cNvSpPr>
          <a:spLocks noChangeAspect="1" noChangeArrowheads="1"/>
        </xdr:cNvSpPr>
      </xdr:nvSpPr>
      <xdr:spPr bwMode="auto">
        <a:xfrm>
          <a:off x="190500" y="120396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142875" cy="123825"/>
    <xdr:sp macro="" textlink="">
      <xdr:nvSpPr>
        <xdr:cNvPr id="2875" name="AutoShape 3" descr="image002"/>
        <xdr:cNvSpPr>
          <a:spLocks noChangeAspect="1" noChangeArrowheads="1"/>
        </xdr:cNvSpPr>
      </xdr:nvSpPr>
      <xdr:spPr bwMode="auto">
        <a:xfrm>
          <a:off x="190500" y="120396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142875" cy="123825"/>
    <xdr:sp macro="" textlink="">
      <xdr:nvSpPr>
        <xdr:cNvPr id="2876" name="AutoShape 4" descr="image002"/>
        <xdr:cNvSpPr>
          <a:spLocks noChangeAspect="1" noChangeArrowheads="1"/>
        </xdr:cNvSpPr>
      </xdr:nvSpPr>
      <xdr:spPr bwMode="auto">
        <a:xfrm>
          <a:off x="190500" y="120396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142875" cy="123825"/>
    <xdr:sp macro="" textlink="">
      <xdr:nvSpPr>
        <xdr:cNvPr id="2877" name="AutoShape 10" descr="image002"/>
        <xdr:cNvSpPr>
          <a:spLocks noChangeAspect="1" noChangeArrowheads="1"/>
        </xdr:cNvSpPr>
      </xdr:nvSpPr>
      <xdr:spPr bwMode="auto">
        <a:xfrm>
          <a:off x="190500" y="120396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142875" cy="123825"/>
    <xdr:sp macro="" textlink="">
      <xdr:nvSpPr>
        <xdr:cNvPr id="2878" name="AutoShape 1" descr="image002"/>
        <xdr:cNvSpPr>
          <a:spLocks noChangeAspect="1" noChangeArrowheads="1"/>
        </xdr:cNvSpPr>
      </xdr:nvSpPr>
      <xdr:spPr bwMode="auto">
        <a:xfrm>
          <a:off x="190500" y="120396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142875" cy="123825"/>
    <xdr:sp macro="" textlink="">
      <xdr:nvSpPr>
        <xdr:cNvPr id="2879" name="AutoShape 2" descr="image002"/>
        <xdr:cNvSpPr>
          <a:spLocks noChangeAspect="1" noChangeArrowheads="1"/>
        </xdr:cNvSpPr>
      </xdr:nvSpPr>
      <xdr:spPr bwMode="auto">
        <a:xfrm>
          <a:off x="190500" y="120396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142875" cy="123825"/>
    <xdr:sp macro="" textlink="">
      <xdr:nvSpPr>
        <xdr:cNvPr id="2880" name="AutoShape 3" descr="image002"/>
        <xdr:cNvSpPr>
          <a:spLocks noChangeAspect="1" noChangeArrowheads="1"/>
        </xdr:cNvSpPr>
      </xdr:nvSpPr>
      <xdr:spPr bwMode="auto">
        <a:xfrm>
          <a:off x="190500" y="120396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142875" cy="123825"/>
    <xdr:sp macro="" textlink="">
      <xdr:nvSpPr>
        <xdr:cNvPr id="2881" name="AutoShape 4" descr="image002"/>
        <xdr:cNvSpPr>
          <a:spLocks noChangeAspect="1" noChangeArrowheads="1"/>
        </xdr:cNvSpPr>
      </xdr:nvSpPr>
      <xdr:spPr bwMode="auto">
        <a:xfrm>
          <a:off x="190500" y="120396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142875" cy="123825"/>
    <xdr:sp macro="" textlink="">
      <xdr:nvSpPr>
        <xdr:cNvPr id="2882" name="AutoShape 10" descr="image002"/>
        <xdr:cNvSpPr>
          <a:spLocks noChangeAspect="1" noChangeArrowheads="1"/>
        </xdr:cNvSpPr>
      </xdr:nvSpPr>
      <xdr:spPr bwMode="auto">
        <a:xfrm>
          <a:off x="190500" y="120396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142875" cy="123825"/>
    <xdr:sp macro="" textlink="">
      <xdr:nvSpPr>
        <xdr:cNvPr id="2883" name="AutoShape 1" descr="image002"/>
        <xdr:cNvSpPr>
          <a:spLocks noChangeAspect="1" noChangeArrowheads="1"/>
        </xdr:cNvSpPr>
      </xdr:nvSpPr>
      <xdr:spPr bwMode="auto">
        <a:xfrm>
          <a:off x="190500" y="120396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142875" cy="123825"/>
    <xdr:sp macro="" textlink="">
      <xdr:nvSpPr>
        <xdr:cNvPr id="2884" name="AutoShape 2" descr="image002"/>
        <xdr:cNvSpPr>
          <a:spLocks noChangeAspect="1" noChangeArrowheads="1"/>
        </xdr:cNvSpPr>
      </xdr:nvSpPr>
      <xdr:spPr bwMode="auto">
        <a:xfrm>
          <a:off x="190500" y="120396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142875" cy="123825"/>
    <xdr:sp macro="" textlink="">
      <xdr:nvSpPr>
        <xdr:cNvPr id="2885" name="AutoShape 3" descr="image002"/>
        <xdr:cNvSpPr>
          <a:spLocks noChangeAspect="1" noChangeArrowheads="1"/>
        </xdr:cNvSpPr>
      </xdr:nvSpPr>
      <xdr:spPr bwMode="auto">
        <a:xfrm>
          <a:off x="190500" y="120396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142875" cy="123825"/>
    <xdr:sp macro="" textlink="">
      <xdr:nvSpPr>
        <xdr:cNvPr id="2886" name="AutoShape 4" descr="image002"/>
        <xdr:cNvSpPr>
          <a:spLocks noChangeAspect="1" noChangeArrowheads="1"/>
        </xdr:cNvSpPr>
      </xdr:nvSpPr>
      <xdr:spPr bwMode="auto">
        <a:xfrm>
          <a:off x="190500" y="120396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142875" cy="123825"/>
    <xdr:sp macro="" textlink="">
      <xdr:nvSpPr>
        <xdr:cNvPr id="2887" name="AutoShape 10" descr="image002"/>
        <xdr:cNvSpPr>
          <a:spLocks noChangeAspect="1" noChangeArrowheads="1"/>
        </xdr:cNvSpPr>
      </xdr:nvSpPr>
      <xdr:spPr bwMode="auto">
        <a:xfrm>
          <a:off x="190500" y="120396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142875" cy="123825"/>
    <xdr:sp macro="" textlink="">
      <xdr:nvSpPr>
        <xdr:cNvPr id="2888" name="AutoShape 1" descr="image002"/>
        <xdr:cNvSpPr>
          <a:spLocks noChangeAspect="1" noChangeArrowheads="1"/>
        </xdr:cNvSpPr>
      </xdr:nvSpPr>
      <xdr:spPr bwMode="auto">
        <a:xfrm>
          <a:off x="190500" y="120396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142875" cy="123825"/>
    <xdr:sp macro="" textlink="">
      <xdr:nvSpPr>
        <xdr:cNvPr id="2889" name="AutoShape 2" descr="image002"/>
        <xdr:cNvSpPr>
          <a:spLocks noChangeAspect="1" noChangeArrowheads="1"/>
        </xdr:cNvSpPr>
      </xdr:nvSpPr>
      <xdr:spPr bwMode="auto">
        <a:xfrm>
          <a:off x="190500" y="120396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142875" cy="123825"/>
    <xdr:sp macro="" textlink="">
      <xdr:nvSpPr>
        <xdr:cNvPr id="2890" name="AutoShape 3" descr="image002"/>
        <xdr:cNvSpPr>
          <a:spLocks noChangeAspect="1" noChangeArrowheads="1"/>
        </xdr:cNvSpPr>
      </xdr:nvSpPr>
      <xdr:spPr bwMode="auto">
        <a:xfrm>
          <a:off x="190500" y="120396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142875" cy="123825"/>
    <xdr:sp macro="" textlink="">
      <xdr:nvSpPr>
        <xdr:cNvPr id="2891" name="AutoShape 4" descr="image002"/>
        <xdr:cNvSpPr>
          <a:spLocks noChangeAspect="1" noChangeArrowheads="1"/>
        </xdr:cNvSpPr>
      </xdr:nvSpPr>
      <xdr:spPr bwMode="auto">
        <a:xfrm>
          <a:off x="190500" y="120396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86</xdr:row>
      <xdr:rowOff>0</xdr:rowOff>
    </xdr:from>
    <xdr:ext cx="142875" cy="123825"/>
    <xdr:sp macro="" textlink="">
      <xdr:nvSpPr>
        <xdr:cNvPr id="2892" name="AutoShape 10" descr="image002"/>
        <xdr:cNvSpPr>
          <a:spLocks noChangeAspect="1" noChangeArrowheads="1"/>
        </xdr:cNvSpPr>
      </xdr:nvSpPr>
      <xdr:spPr bwMode="auto">
        <a:xfrm>
          <a:off x="190500" y="120396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87</xdr:row>
      <xdr:rowOff>0</xdr:rowOff>
    </xdr:from>
    <xdr:ext cx="142875" cy="123825"/>
    <xdr:sp macro="" textlink="">
      <xdr:nvSpPr>
        <xdr:cNvPr id="2893" name="AutoShape 1" descr="image002"/>
        <xdr:cNvSpPr>
          <a:spLocks noChangeAspect="1" noChangeArrowheads="1"/>
        </xdr:cNvSpPr>
      </xdr:nvSpPr>
      <xdr:spPr bwMode="auto">
        <a:xfrm>
          <a:off x="190500" y="12230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87</xdr:row>
      <xdr:rowOff>0</xdr:rowOff>
    </xdr:from>
    <xdr:ext cx="142875" cy="123825"/>
    <xdr:sp macro="" textlink="">
      <xdr:nvSpPr>
        <xdr:cNvPr id="2894" name="AutoShape 2" descr="image002"/>
        <xdr:cNvSpPr>
          <a:spLocks noChangeAspect="1" noChangeArrowheads="1"/>
        </xdr:cNvSpPr>
      </xdr:nvSpPr>
      <xdr:spPr bwMode="auto">
        <a:xfrm>
          <a:off x="190500" y="12230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87</xdr:row>
      <xdr:rowOff>0</xdr:rowOff>
    </xdr:from>
    <xdr:ext cx="142875" cy="123825"/>
    <xdr:sp macro="" textlink="">
      <xdr:nvSpPr>
        <xdr:cNvPr id="2895" name="AutoShape 3" descr="image002"/>
        <xdr:cNvSpPr>
          <a:spLocks noChangeAspect="1" noChangeArrowheads="1"/>
        </xdr:cNvSpPr>
      </xdr:nvSpPr>
      <xdr:spPr bwMode="auto">
        <a:xfrm>
          <a:off x="190500" y="12230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87</xdr:row>
      <xdr:rowOff>0</xdr:rowOff>
    </xdr:from>
    <xdr:ext cx="142875" cy="123825"/>
    <xdr:sp macro="" textlink="">
      <xdr:nvSpPr>
        <xdr:cNvPr id="2896" name="AutoShape 4" descr="image002"/>
        <xdr:cNvSpPr>
          <a:spLocks noChangeAspect="1" noChangeArrowheads="1"/>
        </xdr:cNvSpPr>
      </xdr:nvSpPr>
      <xdr:spPr bwMode="auto">
        <a:xfrm>
          <a:off x="190500" y="12230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87</xdr:row>
      <xdr:rowOff>0</xdr:rowOff>
    </xdr:from>
    <xdr:ext cx="142875" cy="123825"/>
    <xdr:sp macro="" textlink="">
      <xdr:nvSpPr>
        <xdr:cNvPr id="2897" name="AutoShape 10" descr="image002"/>
        <xdr:cNvSpPr>
          <a:spLocks noChangeAspect="1" noChangeArrowheads="1"/>
        </xdr:cNvSpPr>
      </xdr:nvSpPr>
      <xdr:spPr bwMode="auto">
        <a:xfrm>
          <a:off x="190500" y="12230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125</xdr:row>
      <xdr:rowOff>0</xdr:rowOff>
    </xdr:from>
    <xdr:ext cx="142875" cy="123825"/>
    <xdr:sp macro="" textlink="">
      <xdr:nvSpPr>
        <xdr:cNvPr id="2898" name="AutoShape 1" descr="image002"/>
        <xdr:cNvSpPr>
          <a:spLocks noChangeAspect="1" noChangeArrowheads="1"/>
        </xdr:cNvSpPr>
      </xdr:nvSpPr>
      <xdr:spPr bwMode="auto">
        <a:xfrm>
          <a:off x="190500" y="219360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125</xdr:row>
      <xdr:rowOff>0</xdr:rowOff>
    </xdr:from>
    <xdr:ext cx="142875" cy="123825"/>
    <xdr:sp macro="" textlink="">
      <xdr:nvSpPr>
        <xdr:cNvPr id="2899" name="AutoShape 2" descr="image002"/>
        <xdr:cNvSpPr>
          <a:spLocks noChangeAspect="1" noChangeArrowheads="1"/>
        </xdr:cNvSpPr>
      </xdr:nvSpPr>
      <xdr:spPr bwMode="auto">
        <a:xfrm>
          <a:off x="190500" y="219360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125</xdr:row>
      <xdr:rowOff>0</xdr:rowOff>
    </xdr:from>
    <xdr:ext cx="142875" cy="123825"/>
    <xdr:sp macro="" textlink="">
      <xdr:nvSpPr>
        <xdr:cNvPr id="2900" name="AutoShape 3" descr="image002"/>
        <xdr:cNvSpPr>
          <a:spLocks noChangeAspect="1" noChangeArrowheads="1"/>
        </xdr:cNvSpPr>
      </xdr:nvSpPr>
      <xdr:spPr bwMode="auto">
        <a:xfrm>
          <a:off x="190500" y="219360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125</xdr:row>
      <xdr:rowOff>0</xdr:rowOff>
    </xdr:from>
    <xdr:ext cx="142875" cy="123825"/>
    <xdr:sp macro="" textlink="">
      <xdr:nvSpPr>
        <xdr:cNvPr id="2901" name="AutoShape 4" descr="image002"/>
        <xdr:cNvSpPr>
          <a:spLocks noChangeAspect="1" noChangeArrowheads="1"/>
        </xdr:cNvSpPr>
      </xdr:nvSpPr>
      <xdr:spPr bwMode="auto">
        <a:xfrm>
          <a:off x="190500" y="219360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125</xdr:row>
      <xdr:rowOff>0</xdr:rowOff>
    </xdr:from>
    <xdr:ext cx="142875" cy="123825"/>
    <xdr:sp macro="" textlink="">
      <xdr:nvSpPr>
        <xdr:cNvPr id="2902" name="AutoShape 10" descr="image002"/>
        <xdr:cNvSpPr>
          <a:spLocks noChangeAspect="1" noChangeArrowheads="1"/>
        </xdr:cNvSpPr>
      </xdr:nvSpPr>
      <xdr:spPr bwMode="auto">
        <a:xfrm>
          <a:off x="190500" y="219360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125</xdr:row>
      <xdr:rowOff>0</xdr:rowOff>
    </xdr:from>
    <xdr:ext cx="142875" cy="123825"/>
    <xdr:sp macro="" textlink="">
      <xdr:nvSpPr>
        <xdr:cNvPr id="2903" name="AutoShape 1" descr="image002"/>
        <xdr:cNvSpPr>
          <a:spLocks noChangeAspect="1" noChangeArrowheads="1"/>
        </xdr:cNvSpPr>
      </xdr:nvSpPr>
      <xdr:spPr bwMode="auto">
        <a:xfrm>
          <a:off x="190500" y="219360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125</xdr:row>
      <xdr:rowOff>0</xdr:rowOff>
    </xdr:from>
    <xdr:ext cx="142875" cy="123825"/>
    <xdr:sp macro="" textlink="">
      <xdr:nvSpPr>
        <xdr:cNvPr id="2904" name="AutoShape 2" descr="image002"/>
        <xdr:cNvSpPr>
          <a:spLocks noChangeAspect="1" noChangeArrowheads="1"/>
        </xdr:cNvSpPr>
      </xdr:nvSpPr>
      <xdr:spPr bwMode="auto">
        <a:xfrm>
          <a:off x="190500" y="219360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125</xdr:row>
      <xdr:rowOff>0</xdr:rowOff>
    </xdr:from>
    <xdr:ext cx="142875" cy="123825"/>
    <xdr:sp macro="" textlink="">
      <xdr:nvSpPr>
        <xdr:cNvPr id="2905" name="AutoShape 3" descr="image002"/>
        <xdr:cNvSpPr>
          <a:spLocks noChangeAspect="1" noChangeArrowheads="1"/>
        </xdr:cNvSpPr>
      </xdr:nvSpPr>
      <xdr:spPr bwMode="auto">
        <a:xfrm>
          <a:off x="190500" y="219360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125</xdr:row>
      <xdr:rowOff>0</xdr:rowOff>
    </xdr:from>
    <xdr:ext cx="142875" cy="123825"/>
    <xdr:sp macro="" textlink="">
      <xdr:nvSpPr>
        <xdr:cNvPr id="2906" name="AutoShape 4" descr="image002"/>
        <xdr:cNvSpPr>
          <a:spLocks noChangeAspect="1" noChangeArrowheads="1"/>
        </xdr:cNvSpPr>
      </xdr:nvSpPr>
      <xdr:spPr bwMode="auto">
        <a:xfrm>
          <a:off x="190500" y="219360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125</xdr:row>
      <xdr:rowOff>0</xdr:rowOff>
    </xdr:from>
    <xdr:ext cx="142875" cy="123825"/>
    <xdr:sp macro="" textlink="">
      <xdr:nvSpPr>
        <xdr:cNvPr id="2907" name="AutoShape 10" descr="image002"/>
        <xdr:cNvSpPr>
          <a:spLocks noChangeAspect="1" noChangeArrowheads="1"/>
        </xdr:cNvSpPr>
      </xdr:nvSpPr>
      <xdr:spPr bwMode="auto">
        <a:xfrm>
          <a:off x="190500" y="219360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125</xdr:row>
      <xdr:rowOff>0</xdr:rowOff>
    </xdr:from>
    <xdr:ext cx="142875" cy="123825"/>
    <xdr:sp macro="" textlink="">
      <xdr:nvSpPr>
        <xdr:cNvPr id="2908" name="AutoShape 1" descr="image002"/>
        <xdr:cNvSpPr>
          <a:spLocks noChangeAspect="1" noChangeArrowheads="1"/>
        </xdr:cNvSpPr>
      </xdr:nvSpPr>
      <xdr:spPr bwMode="auto">
        <a:xfrm>
          <a:off x="190500" y="219360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125</xdr:row>
      <xdr:rowOff>0</xdr:rowOff>
    </xdr:from>
    <xdr:ext cx="142875" cy="123825"/>
    <xdr:sp macro="" textlink="">
      <xdr:nvSpPr>
        <xdr:cNvPr id="2909" name="AutoShape 2" descr="image002"/>
        <xdr:cNvSpPr>
          <a:spLocks noChangeAspect="1" noChangeArrowheads="1"/>
        </xdr:cNvSpPr>
      </xdr:nvSpPr>
      <xdr:spPr bwMode="auto">
        <a:xfrm>
          <a:off x="190500" y="219360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125</xdr:row>
      <xdr:rowOff>0</xdr:rowOff>
    </xdr:from>
    <xdr:ext cx="142875" cy="123825"/>
    <xdr:sp macro="" textlink="">
      <xdr:nvSpPr>
        <xdr:cNvPr id="2910" name="AutoShape 3" descr="image002"/>
        <xdr:cNvSpPr>
          <a:spLocks noChangeAspect="1" noChangeArrowheads="1"/>
        </xdr:cNvSpPr>
      </xdr:nvSpPr>
      <xdr:spPr bwMode="auto">
        <a:xfrm>
          <a:off x="190500" y="219360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125</xdr:row>
      <xdr:rowOff>0</xdr:rowOff>
    </xdr:from>
    <xdr:ext cx="142875" cy="123825"/>
    <xdr:sp macro="" textlink="">
      <xdr:nvSpPr>
        <xdr:cNvPr id="2911" name="AutoShape 4" descr="image002"/>
        <xdr:cNvSpPr>
          <a:spLocks noChangeAspect="1" noChangeArrowheads="1"/>
        </xdr:cNvSpPr>
      </xdr:nvSpPr>
      <xdr:spPr bwMode="auto">
        <a:xfrm>
          <a:off x="190500" y="219360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125</xdr:row>
      <xdr:rowOff>0</xdr:rowOff>
    </xdr:from>
    <xdr:ext cx="142875" cy="123825"/>
    <xdr:sp macro="" textlink="">
      <xdr:nvSpPr>
        <xdr:cNvPr id="2912" name="AutoShape 10" descr="image002"/>
        <xdr:cNvSpPr>
          <a:spLocks noChangeAspect="1" noChangeArrowheads="1"/>
        </xdr:cNvSpPr>
      </xdr:nvSpPr>
      <xdr:spPr bwMode="auto">
        <a:xfrm>
          <a:off x="190500" y="219360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125</xdr:row>
      <xdr:rowOff>0</xdr:rowOff>
    </xdr:from>
    <xdr:ext cx="142875" cy="123825"/>
    <xdr:sp macro="" textlink="">
      <xdr:nvSpPr>
        <xdr:cNvPr id="2913" name="AutoShape 1" descr="image002"/>
        <xdr:cNvSpPr>
          <a:spLocks noChangeAspect="1" noChangeArrowheads="1"/>
        </xdr:cNvSpPr>
      </xdr:nvSpPr>
      <xdr:spPr bwMode="auto">
        <a:xfrm>
          <a:off x="190500" y="219360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125</xdr:row>
      <xdr:rowOff>0</xdr:rowOff>
    </xdr:from>
    <xdr:ext cx="142875" cy="123825"/>
    <xdr:sp macro="" textlink="">
      <xdr:nvSpPr>
        <xdr:cNvPr id="2914" name="AutoShape 2" descr="image002"/>
        <xdr:cNvSpPr>
          <a:spLocks noChangeAspect="1" noChangeArrowheads="1"/>
        </xdr:cNvSpPr>
      </xdr:nvSpPr>
      <xdr:spPr bwMode="auto">
        <a:xfrm>
          <a:off x="190500" y="219360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125</xdr:row>
      <xdr:rowOff>0</xdr:rowOff>
    </xdr:from>
    <xdr:ext cx="142875" cy="123825"/>
    <xdr:sp macro="" textlink="">
      <xdr:nvSpPr>
        <xdr:cNvPr id="2915" name="AutoShape 3" descr="image002"/>
        <xdr:cNvSpPr>
          <a:spLocks noChangeAspect="1" noChangeArrowheads="1"/>
        </xdr:cNvSpPr>
      </xdr:nvSpPr>
      <xdr:spPr bwMode="auto">
        <a:xfrm>
          <a:off x="190500" y="219360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125</xdr:row>
      <xdr:rowOff>0</xdr:rowOff>
    </xdr:from>
    <xdr:ext cx="142875" cy="123825"/>
    <xdr:sp macro="" textlink="">
      <xdr:nvSpPr>
        <xdr:cNvPr id="2916" name="AutoShape 4" descr="image002"/>
        <xdr:cNvSpPr>
          <a:spLocks noChangeAspect="1" noChangeArrowheads="1"/>
        </xdr:cNvSpPr>
      </xdr:nvSpPr>
      <xdr:spPr bwMode="auto">
        <a:xfrm>
          <a:off x="190500" y="219360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125</xdr:row>
      <xdr:rowOff>0</xdr:rowOff>
    </xdr:from>
    <xdr:ext cx="142875" cy="123825"/>
    <xdr:sp macro="" textlink="">
      <xdr:nvSpPr>
        <xdr:cNvPr id="2917" name="AutoShape 10" descr="image002"/>
        <xdr:cNvSpPr>
          <a:spLocks noChangeAspect="1" noChangeArrowheads="1"/>
        </xdr:cNvSpPr>
      </xdr:nvSpPr>
      <xdr:spPr bwMode="auto">
        <a:xfrm>
          <a:off x="190500" y="219360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125</xdr:row>
      <xdr:rowOff>0</xdr:rowOff>
    </xdr:from>
    <xdr:ext cx="142875" cy="123825"/>
    <xdr:sp macro="" textlink="">
      <xdr:nvSpPr>
        <xdr:cNvPr id="2918" name="AutoShape 1" descr="image002"/>
        <xdr:cNvSpPr>
          <a:spLocks noChangeAspect="1" noChangeArrowheads="1"/>
        </xdr:cNvSpPr>
      </xdr:nvSpPr>
      <xdr:spPr bwMode="auto">
        <a:xfrm>
          <a:off x="190500" y="219360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125</xdr:row>
      <xdr:rowOff>0</xdr:rowOff>
    </xdr:from>
    <xdr:ext cx="142875" cy="123825"/>
    <xdr:sp macro="" textlink="">
      <xdr:nvSpPr>
        <xdr:cNvPr id="2919" name="AutoShape 2" descr="image002"/>
        <xdr:cNvSpPr>
          <a:spLocks noChangeAspect="1" noChangeArrowheads="1"/>
        </xdr:cNvSpPr>
      </xdr:nvSpPr>
      <xdr:spPr bwMode="auto">
        <a:xfrm>
          <a:off x="190500" y="219360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125</xdr:row>
      <xdr:rowOff>0</xdr:rowOff>
    </xdr:from>
    <xdr:ext cx="142875" cy="123825"/>
    <xdr:sp macro="" textlink="">
      <xdr:nvSpPr>
        <xdr:cNvPr id="2920" name="AutoShape 3" descr="image002"/>
        <xdr:cNvSpPr>
          <a:spLocks noChangeAspect="1" noChangeArrowheads="1"/>
        </xdr:cNvSpPr>
      </xdr:nvSpPr>
      <xdr:spPr bwMode="auto">
        <a:xfrm>
          <a:off x="190500" y="219360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125</xdr:row>
      <xdr:rowOff>0</xdr:rowOff>
    </xdr:from>
    <xdr:ext cx="142875" cy="123825"/>
    <xdr:sp macro="" textlink="">
      <xdr:nvSpPr>
        <xdr:cNvPr id="2921" name="AutoShape 4" descr="image002"/>
        <xdr:cNvSpPr>
          <a:spLocks noChangeAspect="1" noChangeArrowheads="1"/>
        </xdr:cNvSpPr>
      </xdr:nvSpPr>
      <xdr:spPr bwMode="auto">
        <a:xfrm>
          <a:off x="190500" y="219360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125</xdr:row>
      <xdr:rowOff>0</xdr:rowOff>
    </xdr:from>
    <xdr:ext cx="142875" cy="123825"/>
    <xdr:sp macro="" textlink="">
      <xdr:nvSpPr>
        <xdr:cNvPr id="2922" name="AutoShape 10" descr="image002"/>
        <xdr:cNvSpPr>
          <a:spLocks noChangeAspect="1" noChangeArrowheads="1"/>
        </xdr:cNvSpPr>
      </xdr:nvSpPr>
      <xdr:spPr bwMode="auto">
        <a:xfrm>
          <a:off x="190500" y="219360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125</xdr:row>
      <xdr:rowOff>0</xdr:rowOff>
    </xdr:from>
    <xdr:ext cx="142875" cy="123825"/>
    <xdr:sp macro="" textlink="">
      <xdr:nvSpPr>
        <xdr:cNvPr id="2923" name="AutoShape 1" descr="image002"/>
        <xdr:cNvSpPr>
          <a:spLocks noChangeAspect="1" noChangeArrowheads="1"/>
        </xdr:cNvSpPr>
      </xdr:nvSpPr>
      <xdr:spPr bwMode="auto">
        <a:xfrm>
          <a:off x="190500" y="219360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125</xdr:row>
      <xdr:rowOff>0</xdr:rowOff>
    </xdr:from>
    <xdr:ext cx="142875" cy="123825"/>
    <xdr:sp macro="" textlink="">
      <xdr:nvSpPr>
        <xdr:cNvPr id="2924" name="AutoShape 2" descr="image002"/>
        <xdr:cNvSpPr>
          <a:spLocks noChangeAspect="1" noChangeArrowheads="1"/>
        </xdr:cNvSpPr>
      </xdr:nvSpPr>
      <xdr:spPr bwMode="auto">
        <a:xfrm>
          <a:off x="190500" y="219360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125</xdr:row>
      <xdr:rowOff>0</xdr:rowOff>
    </xdr:from>
    <xdr:ext cx="142875" cy="123825"/>
    <xdr:sp macro="" textlink="">
      <xdr:nvSpPr>
        <xdr:cNvPr id="2925" name="AutoShape 3" descr="image002"/>
        <xdr:cNvSpPr>
          <a:spLocks noChangeAspect="1" noChangeArrowheads="1"/>
        </xdr:cNvSpPr>
      </xdr:nvSpPr>
      <xdr:spPr bwMode="auto">
        <a:xfrm>
          <a:off x="190500" y="219360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125</xdr:row>
      <xdr:rowOff>0</xdr:rowOff>
    </xdr:from>
    <xdr:ext cx="142875" cy="123825"/>
    <xdr:sp macro="" textlink="">
      <xdr:nvSpPr>
        <xdr:cNvPr id="2926" name="AutoShape 4" descr="image002"/>
        <xdr:cNvSpPr>
          <a:spLocks noChangeAspect="1" noChangeArrowheads="1"/>
        </xdr:cNvSpPr>
      </xdr:nvSpPr>
      <xdr:spPr bwMode="auto">
        <a:xfrm>
          <a:off x="190500" y="219360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125</xdr:row>
      <xdr:rowOff>0</xdr:rowOff>
    </xdr:from>
    <xdr:ext cx="142875" cy="123825"/>
    <xdr:sp macro="" textlink="">
      <xdr:nvSpPr>
        <xdr:cNvPr id="2927" name="AutoShape 10" descr="image002"/>
        <xdr:cNvSpPr>
          <a:spLocks noChangeAspect="1" noChangeArrowheads="1"/>
        </xdr:cNvSpPr>
      </xdr:nvSpPr>
      <xdr:spPr bwMode="auto">
        <a:xfrm>
          <a:off x="190500" y="219360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125</xdr:row>
      <xdr:rowOff>0</xdr:rowOff>
    </xdr:from>
    <xdr:ext cx="142875" cy="123825"/>
    <xdr:sp macro="" textlink="">
      <xdr:nvSpPr>
        <xdr:cNvPr id="2928" name="AutoShape 1" descr="image002"/>
        <xdr:cNvSpPr>
          <a:spLocks noChangeAspect="1" noChangeArrowheads="1"/>
        </xdr:cNvSpPr>
      </xdr:nvSpPr>
      <xdr:spPr bwMode="auto">
        <a:xfrm>
          <a:off x="190500" y="219360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125</xdr:row>
      <xdr:rowOff>0</xdr:rowOff>
    </xdr:from>
    <xdr:ext cx="142875" cy="123825"/>
    <xdr:sp macro="" textlink="">
      <xdr:nvSpPr>
        <xdr:cNvPr id="2929" name="AutoShape 2" descr="image002"/>
        <xdr:cNvSpPr>
          <a:spLocks noChangeAspect="1" noChangeArrowheads="1"/>
        </xdr:cNvSpPr>
      </xdr:nvSpPr>
      <xdr:spPr bwMode="auto">
        <a:xfrm>
          <a:off x="190500" y="219360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125</xdr:row>
      <xdr:rowOff>0</xdr:rowOff>
    </xdr:from>
    <xdr:ext cx="142875" cy="123825"/>
    <xdr:sp macro="" textlink="">
      <xdr:nvSpPr>
        <xdr:cNvPr id="2930" name="AutoShape 3" descr="image002"/>
        <xdr:cNvSpPr>
          <a:spLocks noChangeAspect="1" noChangeArrowheads="1"/>
        </xdr:cNvSpPr>
      </xdr:nvSpPr>
      <xdr:spPr bwMode="auto">
        <a:xfrm>
          <a:off x="190500" y="219360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125</xdr:row>
      <xdr:rowOff>0</xdr:rowOff>
    </xdr:from>
    <xdr:ext cx="142875" cy="123825"/>
    <xdr:sp macro="" textlink="">
      <xdr:nvSpPr>
        <xdr:cNvPr id="2931" name="AutoShape 4" descr="image002"/>
        <xdr:cNvSpPr>
          <a:spLocks noChangeAspect="1" noChangeArrowheads="1"/>
        </xdr:cNvSpPr>
      </xdr:nvSpPr>
      <xdr:spPr bwMode="auto">
        <a:xfrm>
          <a:off x="190500" y="219360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125</xdr:row>
      <xdr:rowOff>0</xdr:rowOff>
    </xdr:from>
    <xdr:ext cx="142875" cy="123825"/>
    <xdr:sp macro="" textlink="">
      <xdr:nvSpPr>
        <xdr:cNvPr id="2932" name="AutoShape 10" descr="image002"/>
        <xdr:cNvSpPr>
          <a:spLocks noChangeAspect="1" noChangeArrowheads="1"/>
        </xdr:cNvSpPr>
      </xdr:nvSpPr>
      <xdr:spPr bwMode="auto">
        <a:xfrm>
          <a:off x="190500" y="219360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126</xdr:row>
      <xdr:rowOff>0</xdr:rowOff>
    </xdr:from>
    <xdr:ext cx="142875" cy="123825"/>
    <xdr:sp macro="" textlink="">
      <xdr:nvSpPr>
        <xdr:cNvPr id="2933" name="AutoShape 1" descr="image002"/>
        <xdr:cNvSpPr>
          <a:spLocks noChangeAspect="1" noChangeArrowheads="1"/>
        </xdr:cNvSpPr>
      </xdr:nvSpPr>
      <xdr:spPr bwMode="auto">
        <a:xfrm>
          <a:off x="190500" y="22126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126</xdr:row>
      <xdr:rowOff>0</xdr:rowOff>
    </xdr:from>
    <xdr:ext cx="142875" cy="123825"/>
    <xdr:sp macro="" textlink="">
      <xdr:nvSpPr>
        <xdr:cNvPr id="2934" name="AutoShape 2" descr="image002"/>
        <xdr:cNvSpPr>
          <a:spLocks noChangeAspect="1" noChangeArrowheads="1"/>
        </xdr:cNvSpPr>
      </xdr:nvSpPr>
      <xdr:spPr bwMode="auto">
        <a:xfrm>
          <a:off x="190500" y="22126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126</xdr:row>
      <xdr:rowOff>0</xdr:rowOff>
    </xdr:from>
    <xdr:ext cx="142875" cy="123825"/>
    <xdr:sp macro="" textlink="">
      <xdr:nvSpPr>
        <xdr:cNvPr id="2935" name="AutoShape 3" descr="image002"/>
        <xdr:cNvSpPr>
          <a:spLocks noChangeAspect="1" noChangeArrowheads="1"/>
        </xdr:cNvSpPr>
      </xdr:nvSpPr>
      <xdr:spPr bwMode="auto">
        <a:xfrm>
          <a:off x="190500" y="22126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126</xdr:row>
      <xdr:rowOff>0</xdr:rowOff>
    </xdr:from>
    <xdr:ext cx="142875" cy="123825"/>
    <xdr:sp macro="" textlink="">
      <xdr:nvSpPr>
        <xdr:cNvPr id="2936" name="AutoShape 4" descr="image002"/>
        <xdr:cNvSpPr>
          <a:spLocks noChangeAspect="1" noChangeArrowheads="1"/>
        </xdr:cNvSpPr>
      </xdr:nvSpPr>
      <xdr:spPr bwMode="auto">
        <a:xfrm>
          <a:off x="190500" y="22126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126</xdr:row>
      <xdr:rowOff>0</xdr:rowOff>
    </xdr:from>
    <xdr:ext cx="142875" cy="123825"/>
    <xdr:sp macro="" textlink="">
      <xdr:nvSpPr>
        <xdr:cNvPr id="2937" name="AutoShape 10" descr="image002"/>
        <xdr:cNvSpPr>
          <a:spLocks noChangeAspect="1" noChangeArrowheads="1"/>
        </xdr:cNvSpPr>
      </xdr:nvSpPr>
      <xdr:spPr bwMode="auto">
        <a:xfrm>
          <a:off x="190500" y="22126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119</xdr:row>
      <xdr:rowOff>0</xdr:rowOff>
    </xdr:from>
    <xdr:ext cx="142875" cy="123825"/>
    <xdr:sp macro="" textlink="">
      <xdr:nvSpPr>
        <xdr:cNvPr id="2938" name="AutoShape 1" descr="image002"/>
        <xdr:cNvSpPr>
          <a:spLocks noChangeAspect="1" noChangeArrowheads="1"/>
        </xdr:cNvSpPr>
      </xdr:nvSpPr>
      <xdr:spPr bwMode="auto">
        <a:xfrm>
          <a:off x="190500" y="40281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119</xdr:row>
      <xdr:rowOff>0</xdr:rowOff>
    </xdr:from>
    <xdr:ext cx="142875" cy="123825"/>
    <xdr:sp macro="" textlink="">
      <xdr:nvSpPr>
        <xdr:cNvPr id="2939" name="AutoShape 2" descr="image002"/>
        <xdr:cNvSpPr>
          <a:spLocks noChangeAspect="1" noChangeArrowheads="1"/>
        </xdr:cNvSpPr>
      </xdr:nvSpPr>
      <xdr:spPr bwMode="auto">
        <a:xfrm>
          <a:off x="190500" y="40281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119</xdr:row>
      <xdr:rowOff>0</xdr:rowOff>
    </xdr:from>
    <xdr:ext cx="142875" cy="123825"/>
    <xdr:sp macro="" textlink="">
      <xdr:nvSpPr>
        <xdr:cNvPr id="2940" name="AutoShape 3" descr="image002"/>
        <xdr:cNvSpPr>
          <a:spLocks noChangeAspect="1" noChangeArrowheads="1"/>
        </xdr:cNvSpPr>
      </xdr:nvSpPr>
      <xdr:spPr bwMode="auto">
        <a:xfrm>
          <a:off x="190500" y="40281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119</xdr:row>
      <xdr:rowOff>0</xdr:rowOff>
    </xdr:from>
    <xdr:ext cx="142875" cy="123825"/>
    <xdr:sp macro="" textlink="">
      <xdr:nvSpPr>
        <xdr:cNvPr id="2941" name="AutoShape 4" descr="image002"/>
        <xdr:cNvSpPr>
          <a:spLocks noChangeAspect="1" noChangeArrowheads="1"/>
        </xdr:cNvSpPr>
      </xdr:nvSpPr>
      <xdr:spPr bwMode="auto">
        <a:xfrm>
          <a:off x="190500" y="40281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119</xdr:row>
      <xdr:rowOff>0</xdr:rowOff>
    </xdr:from>
    <xdr:ext cx="142875" cy="123825"/>
    <xdr:sp macro="" textlink="">
      <xdr:nvSpPr>
        <xdr:cNvPr id="2942" name="AutoShape 10" descr="image002"/>
        <xdr:cNvSpPr>
          <a:spLocks noChangeAspect="1" noChangeArrowheads="1"/>
        </xdr:cNvSpPr>
      </xdr:nvSpPr>
      <xdr:spPr bwMode="auto">
        <a:xfrm>
          <a:off x="190500" y="40281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119</xdr:row>
      <xdr:rowOff>0</xdr:rowOff>
    </xdr:from>
    <xdr:ext cx="142875" cy="123825"/>
    <xdr:sp macro="" textlink="">
      <xdr:nvSpPr>
        <xdr:cNvPr id="2943" name="AutoShape 1" descr="image002"/>
        <xdr:cNvSpPr>
          <a:spLocks noChangeAspect="1" noChangeArrowheads="1"/>
        </xdr:cNvSpPr>
      </xdr:nvSpPr>
      <xdr:spPr bwMode="auto">
        <a:xfrm>
          <a:off x="190500" y="40281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119</xdr:row>
      <xdr:rowOff>0</xdr:rowOff>
    </xdr:from>
    <xdr:ext cx="142875" cy="123825"/>
    <xdr:sp macro="" textlink="">
      <xdr:nvSpPr>
        <xdr:cNvPr id="2944" name="AutoShape 2" descr="image002"/>
        <xdr:cNvSpPr>
          <a:spLocks noChangeAspect="1" noChangeArrowheads="1"/>
        </xdr:cNvSpPr>
      </xdr:nvSpPr>
      <xdr:spPr bwMode="auto">
        <a:xfrm>
          <a:off x="190500" y="40281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119</xdr:row>
      <xdr:rowOff>0</xdr:rowOff>
    </xdr:from>
    <xdr:ext cx="142875" cy="123825"/>
    <xdr:sp macro="" textlink="">
      <xdr:nvSpPr>
        <xdr:cNvPr id="2945" name="AutoShape 3" descr="image002"/>
        <xdr:cNvSpPr>
          <a:spLocks noChangeAspect="1" noChangeArrowheads="1"/>
        </xdr:cNvSpPr>
      </xdr:nvSpPr>
      <xdr:spPr bwMode="auto">
        <a:xfrm>
          <a:off x="190500" y="40281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119</xdr:row>
      <xdr:rowOff>0</xdr:rowOff>
    </xdr:from>
    <xdr:ext cx="142875" cy="123825"/>
    <xdr:sp macro="" textlink="">
      <xdr:nvSpPr>
        <xdr:cNvPr id="2946" name="AutoShape 4" descr="image002"/>
        <xdr:cNvSpPr>
          <a:spLocks noChangeAspect="1" noChangeArrowheads="1"/>
        </xdr:cNvSpPr>
      </xdr:nvSpPr>
      <xdr:spPr bwMode="auto">
        <a:xfrm>
          <a:off x="190500" y="40281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119</xdr:row>
      <xdr:rowOff>0</xdr:rowOff>
    </xdr:from>
    <xdr:ext cx="142875" cy="123825"/>
    <xdr:sp macro="" textlink="">
      <xdr:nvSpPr>
        <xdr:cNvPr id="2947" name="AutoShape 10" descr="image002"/>
        <xdr:cNvSpPr>
          <a:spLocks noChangeAspect="1" noChangeArrowheads="1"/>
        </xdr:cNvSpPr>
      </xdr:nvSpPr>
      <xdr:spPr bwMode="auto">
        <a:xfrm>
          <a:off x="190500" y="40281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119</xdr:row>
      <xdr:rowOff>0</xdr:rowOff>
    </xdr:from>
    <xdr:ext cx="142875" cy="123825"/>
    <xdr:sp macro="" textlink="">
      <xdr:nvSpPr>
        <xdr:cNvPr id="2948" name="AutoShape 1" descr="image002"/>
        <xdr:cNvSpPr>
          <a:spLocks noChangeAspect="1" noChangeArrowheads="1"/>
        </xdr:cNvSpPr>
      </xdr:nvSpPr>
      <xdr:spPr bwMode="auto">
        <a:xfrm>
          <a:off x="190500" y="40281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119</xdr:row>
      <xdr:rowOff>0</xdr:rowOff>
    </xdr:from>
    <xdr:ext cx="142875" cy="123825"/>
    <xdr:sp macro="" textlink="">
      <xdr:nvSpPr>
        <xdr:cNvPr id="2949" name="AutoShape 2" descr="image002"/>
        <xdr:cNvSpPr>
          <a:spLocks noChangeAspect="1" noChangeArrowheads="1"/>
        </xdr:cNvSpPr>
      </xdr:nvSpPr>
      <xdr:spPr bwMode="auto">
        <a:xfrm>
          <a:off x="190500" y="40281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119</xdr:row>
      <xdr:rowOff>0</xdr:rowOff>
    </xdr:from>
    <xdr:ext cx="142875" cy="123825"/>
    <xdr:sp macro="" textlink="">
      <xdr:nvSpPr>
        <xdr:cNvPr id="2950" name="AutoShape 3" descr="image002"/>
        <xdr:cNvSpPr>
          <a:spLocks noChangeAspect="1" noChangeArrowheads="1"/>
        </xdr:cNvSpPr>
      </xdr:nvSpPr>
      <xdr:spPr bwMode="auto">
        <a:xfrm>
          <a:off x="190500" y="40281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119</xdr:row>
      <xdr:rowOff>0</xdr:rowOff>
    </xdr:from>
    <xdr:ext cx="142875" cy="123825"/>
    <xdr:sp macro="" textlink="">
      <xdr:nvSpPr>
        <xdr:cNvPr id="2951" name="AutoShape 4" descr="image002"/>
        <xdr:cNvSpPr>
          <a:spLocks noChangeAspect="1" noChangeArrowheads="1"/>
        </xdr:cNvSpPr>
      </xdr:nvSpPr>
      <xdr:spPr bwMode="auto">
        <a:xfrm>
          <a:off x="190500" y="40281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119</xdr:row>
      <xdr:rowOff>0</xdr:rowOff>
    </xdr:from>
    <xdr:ext cx="142875" cy="123825"/>
    <xdr:sp macro="" textlink="">
      <xdr:nvSpPr>
        <xdr:cNvPr id="2952" name="AutoShape 10" descr="image002"/>
        <xdr:cNvSpPr>
          <a:spLocks noChangeAspect="1" noChangeArrowheads="1"/>
        </xdr:cNvSpPr>
      </xdr:nvSpPr>
      <xdr:spPr bwMode="auto">
        <a:xfrm>
          <a:off x="190500" y="402812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80</xdr:row>
      <xdr:rowOff>0</xdr:rowOff>
    </xdr:from>
    <xdr:ext cx="142875" cy="123825"/>
    <xdr:sp macro="" textlink="">
      <xdr:nvSpPr>
        <xdr:cNvPr id="2953" name="AutoShape 1" descr="image002"/>
        <xdr:cNvSpPr>
          <a:spLocks noChangeAspect="1" noChangeArrowheads="1"/>
        </xdr:cNvSpPr>
      </xdr:nvSpPr>
      <xdr:spPr bwMode="auto">
        <a:xfrm>
          <a:off x="190500" y="404812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80</xdr:row>
      <xdr:rowOff>0</xdr:rowOff>
    </xdr:from>
    <xdr:ext cx="142875" cy="123825"/>
    <xdr:sp macro="" textlink="">
      <xdr:nvSpPr>
        <xdr:cNvPr id="2954" name="AutoShape 2" descr="image002"/>
        <xdr:cNvSpPr>
          <a:spLocks noChangeAspect="1" noChangeArrowheads="1"/>
        </xdr:cNvSpPr>
      </xdr:nvSpPr>
      <xdr:spPr bwMode="auto">
        <a:xfrm>
          <a:off x="190500" y="404812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80</xdr:row>
      <xdr:rowOff>0</xdr:rowOff>
    </xdr:from>
    <xdr:ext cx="142875" cy="123825"/>
    <xdr:sp macro="" textlink="">
      <xdr:nvSpPr>
        <xdr:cNvPr id="2955" name="AutoShape 3" descr="image002"/>
        <xdr:cNvSpPr>
          <a:spLocks noChangeAspect="1" noChangeArrowheads="1"/>
        </xdr:cNvSpPr>
      </xdr:nvSpPr>
      <xdr:spPr bwMode="auto">
        <a:xfrm>
          <a:off x="190500" y="404812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80</xdr:row>
      <xdr:rowOff>0</xdr:rowOff>
    </xdr:from>
    <xdr:ext cx="142875" cy="123825"/>
    <xdr:sp macro="" textlink="">
      <xdr:nvSpPr>
        <xdr:cNvPr id="2956" name="AutoShape 4" descr="image002"/>
        <xdr:cNvSpPr>
          <a:spLocks noChangeAspect="1" noChangeArrowheads="1"/>
        </xdr:cNvSpPr>
      </xdr:nvSpPr>
      <xdr:spPr bwMode="auto">
        <a:xfrm>
          <a:off x="190500" y="404812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80</xdr:row>
      <xdr:rowOff>0</xdr:rowOff>
    </xdr:from>
    <xdr:ext cx="142875" cy="123825"/>
    <xdr:sp macro="" textlink="">
      <xdr:nvSpPr>
        <xdr:cNvPr id="2957" name="AutoShape 10" descr="image002"/>
        <xdr:cNvSpPr>
          <a:spLocks noChangeAspect="1" noChangeArrowheads="1"/>
        </xdr:cNvSpPr>
      </xdr:nvSpPr>
      <xdr:spPr bwMode="auto">
        <a:xfrm>
          <a:off x="190500" y="404812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80</xdr:row>
      <xdr:rowOff>0</xdr:rowOff>
    </xdr:from>
    <xdr:ext cx="142875" cy="123825"/>
    <xdr:sp macro="" textlink="">
      <xdr:nvSpPr>
        <xdr:cNvPr id="2958" name="AutoShape 1" descr="image002"/>
        <xdr:cNvSpPr>
          <a:spLocks noChangeAspect="1" noChangeArrowheads="1"/>
        </xdr:cNvSpPr>
      </xdr:nvSpPr>
      <xdr:spPr bwMode="auto">
        <a:xfrm>
          <a:off x="190500" y="404812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80</xdr:row>
      <xdr:rowOff>0</xdr:rowOff>
    </xdr:from>
    <xdr:ext cx="142875" cy="123825"/>
    <xdr:sp macro="" textlink="">
      <xdr:nvSpPr>
        <xdr:cNvPr id="2959" name="AutoShape 2" descr="image002"/>
        <xdr:cNvSpPr>
          <a:spLocks noChangeAspect="1" noChangeArrowheads="1"/>
        </xdr:cNvSpPr>
      </xdr:nvSpPr>
      <xdr:spPr bwMode="auto">
        <a:xfrm>
          <a:off x="190500" y="404812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80</xdr:row>
      <xdr:rowOff>0</xdr:rowOff>
    </xdr:from>
    <xdr:ext cx="142875" cy="123825"/>
    <xdr:sp macro="" textlink="">
      <xdr:nvSpPr>
        <xdr:cNvPr id="2960" name="AutoShape 3" descr="image002"/>
        <xdr:cNvSpPr>
          <a:spLocks noChangeAspect="1" noChangeArrowheads="1"/>
        </xdr:cNvSpPr>
      </xdr:nvSpPr>
      <xdr:spPr bwMode="auto">
        <a:xfrm>
          <a:off x="190500" y="404812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80</xdr:row>
      <xdr:rowOff>0</xdr:rowOff>
    </xdr:from>
    <xdr:ext cx="142875" cy="123825"/>
    <xdr:sp macro="" textlink="">
      <xdr:nvSpPr>
        <xdr:cNvPr id="2961" name="AutoShape 4" descr="image002"/>
        <xdr:cNvSpPr>
          <a:spLocks noChangeAspect="1" noChangeArrowheads="1"/>
        </xdr:cNvSpPr>
      </xdr:nvSpPr>
      <xdr:spPr bwMode="auto">
        <a:xfrm>
          <a:off x="190500" y="404812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80</xdr:row>
      <xdr:rowOff>0</xdr:rowOff>
    </xdr:from>
    <xdr:ext cx="142875" cy="123825"/>
    <xdr:sp macro="" textlink="">
      <xdr:nvSpPr>
        <xdr:cNvPr id="2962" name="AutoShape 10" descr="image002"/>
        <xdr:cNvSpPr>
          <a:spLocks noChangeAspect="1" noChangeArrowheads="1"/>
        </xdr:cNvSpPr>
      </xdr:nvSpPr>
      <xdr:spPr bwMode="auto">
        <a:xfrm>
          <a:off x="190500" y="404812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80</xdr:row>
      <xdr:rowOff>0</xdr:rowOff>
    </xdr:from>
    <xdr:ext cx="142875" cy="123825"/>
    <xdr:sp macro="" textlink="">
      <xdr:nvSpPr>
        <xdr:cNvPr id="2963" name="AutoShape 1" descr="image002"/>
        <xdr:cNvSpPr>
          <a:spLocks noChangeAspect="1" noChangeArrowheads="1"/>
        </xdr:cNvSpPr>
      </xdr:nvSpPr>
      <xdr:spPr bwMode="auto">
        <a:xfrm>
          <a:off x="190500" y="404812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80</xdr:row>
      <xdr:rowOff>0</xdr:rowOff>
    </xdr:from>
    <xdr:ext cx="142875" cy="123825"/>
    <xdr:sp macro="" textlink="">
      <xdr:nvSpPr>
        <xdr:cNvPr id="2964" name="AutoShape 2" descr="image002"/>
        <xdr:cNvSpPr>
          <a:spLocks noChangeAspect="1" noChangeArrowheads="1"/>
        </xdr:cNvSpPr>
      </xdr:nvSpPr>
      <xdr:spPr bwMode="auto">
        <a:xfrm>
          <a:off x="190500" y="404812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80</xdr:row>
      <xdr:rowOff>0</xdr:rowOff>
    </xdr:from>
    <xdr:ext cx="142875" cy="123825"/>
    <xdr:sp macro="" textlink="">
      <xdr:nvSpPr>
        <xdr:cNvPr id="2965" name="AutoShape 3" descr="image002"/>
        <xdr:cNvSpPr>
          <a:spLocks noChangeAspect="1" noChangeArrowheads="1"/>
        </xdr:cNvSpPr>
      </xdr:nvSpPr>
      <xdr:spPr bwMode="auto">
        <a:xfrm>
          <a:off x="190500" y="404812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80</xdr:row>
      <xdr:rowOff>0</xdr:rowOff>
    </xdr:from>
    <xdr:ext cx="142875" cy="123825"/>
    <xdr:sp macro="" textlink="">
      <xdr:nvSpPr>
        <xdr:cNvPr id="2966" name="AutoShape 4" descr="image002"/>
        <xdr:cNvSpPr>
          <a:spLocks noChangeAspect="1" noChangeArrowheads="1"/>
        </xdr:cNvSpPr>
      </xdr:nvSpPr>
      <xdr:spPr bwMode="auto">
        <a:xfrm>
          <a:off x="190500" y="404812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80</xdr:row>
      <xdr:rowOff>0</xdr:rowOff>
    </xdr:from>
    <xdr:ext cx="142875" cy="123825"/>
    <xdr:sp macro="" textlink="">
      <xdr:nvSpPr>
        <xdr:cNvPr id="2967" name="AutoShape 10" descr="image002"/>
        <xdr:cNvSpPr>
          <a:spLocks noChangeAspect="1" noChangeArrowheads="1"/>
        </xdr:cNvSpPr>
      </xdr:nvSpPr>
      <xdr:spPr bwMode="auto">
        <a:xfrm>
          <a:off x="190500" y="404812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xdr:row>
      <xdr:rowOff>0</xdr:rowOff>
    </xdr:from>
    <xdr:ext cx="142875" cy="123825"/>
    <xdr:sp macro="" textlink="">
      <xdr:nvSpPr>
        <xdr:cNvPr id="2968" name="AutoShape 1" descr="image002"/>
        <xdr:cNvSpPr>
          <a:spLocks noChangeAspect="1" noChangeArrowheads="1"/>
        </xdr:cNvSpPr>
      </xdr:nvSpPr>
      <xdr:spPr bwMode="auto">
        <a:xfrm>
          <a:off x="190500" y="406812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xdr:row>
      <xdr:rowOff>0</xdr:rowOff>
    </xdr:from>
    <xdr:ext cx="142875" cy="123825"/>
    <xdr:sp macro="" textlink="">
      <xdr:nvSpPr>
        <xdr:cNvPr id="2969" name="AutoShape 2" descr="image002"/>
        <xdr:cNvSpPr>
          <a:spLocks noChangeAspect="1" noChangeArrowheads="1"/>
        </xdr:cNvSpPr>
      </xdr:nvSpPr>
      <xdr:spPr bwMode="auto">
        <a:xfrm>
          <a:off x="190500" y="406812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xdr:row>
      <xdr:rowOff>0</xdr:rowOff>
    </xdr:from>
    <xdr:ext cx="142875" cy="123825"/>
    <xdr:sp macro="" textlink="">
      <xdr:nvSpPr>
        <xdr:cNvPr id="2970" name="AutoShape 3" descr="image002"/>
        <xdr:cNvSpPr>
          <a:spLocks noChangeAspect="1" noChangeArrowheads="1"/>
        </xdr:cNvSpPr>
      </xdr:nvSpPr>
      <xdr:spPr bwMode="auto">
        <a:xfrm>
          <a:off x="190500" y="406812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xdr:row>
      <xdr:rowOff>0</xdr:rowOff>
    </xdr:from>
    <xdr:ext cx="142875" cy="123825"/>
    <xdr:sp macro="" textlink="">
      <xdr:nvSpPr>
        <xdr:cNvPr id="2971" name="AutoShape 4" descr="image002"/>
        <xdr:cNvSpPr>
          <a:spLocks noChangeAspect="1" noChangeArrowheads="1"/>
        </xdr:cNvSpPr>
      </xdr:nvSpPr>
      <xdr:spPr bwMode="auto">
        <a:xfrm>
          <a:off x="190500" y="406812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xdr:row>
      <xdr:rowOff>0</xdr:rowOff>
    </xdr:from>
    <xdr:ext cx="142875" cy="123825"/>
    <xdr:sp macro="" textlink="">
      <xdr:nvSpPr>
        <xdr:cNvPr id="2972" name="AutoShape 10" descr="image002"/>
        <xdr:cNvSpPr>
          <a:spLocks noChangeAspect="1" noChangeArrowheads="1"/>
        </xdr:cNvSpPr>
      </xdr:nvSpPr>
      <xdr:spPr bwMode="auto">
        <a:xfrm>
          <a:off x="190500" y="406812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xdr:row>
      <xdr:rowOff>0</xdr:rowOff>
    </xdr:from>
    <xdr:ext cx="142875" cy="123825"/>
    <xdr:sp macro="" textlink="">
      <xdr:nvSpPr>
        <xdr:cNvPr id="2973" name="AutoShape 1" descr="image002"/>
        <xdr:cNvSpPr>
          <a:spLocks noChangeAspect="1" noChangeArrowheads="1"/>
        </xdr:cNvSpPr>
      </xdr:nvSpPr>
      <xdr:spPr bwMode="auto">
        <a:xfrm>
          <a:off x="190500" y="406812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xdr:row>
      <xdr:rowOff>0</xdr:rowOff>
    </xdr:from>
    <xdr:ext cx="142875" cy="123825"/>
    <xdr:sp macro="" textlink="">
      <xdr:nvSpPr>
        <xdr:cNvPr id="2974" name="AutoShape 2" descr="image002"/>
        <xdr:cNvSpPr>
          <a:spLocks noChangeAspect="1" noChangeArrowheads="1"/>
        </xdr:cNvSpPr>
      </xdr:nvSpPr>
      <xdr:spPr bwMode="auto">
        <a:xfrm>
          <a:off x="190500" y="406812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xdr:row>
      <xdr:rowOff>0</xdr:rowOff>
    </xdr:from>
    <xdr:ext cx="142875" cy="123825"/>
    <xdr:sp macro="" textlink="">
      <xdr:nvSpPr>
        <xdr:cNvPr id="2975" name="AutoShape 3" descr="image002"/>
        <xdr:cNvSpPr>
          <a:spLocks noChangeAspect="1" noChangeArrowheads="1"/>
        </xdr:cNvSpPr>
      </xdr:nvSpPr>
      <xdr:spPr bwMode="auto">
        <a:xfrm>
          <a:off x="190500" y="406812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xdr:row>
      <xdr:rowOff>0</xdr:rowOff>
    </xdr:from>
    <xdr:ext cx="142875" cy="123825"/>
    <xdr:sp macro="" textlink="">
      <xdr:nvSpPr>
        <xdr:cNvPr id="2976" name="AutoShape 4" descr="image002"/>
        <xdr:cNvSpPr>
          <a:spLocks noChangeAspect="1" noChangeArrowheads="1"/>
        </xdr:cNvSpPr>
      </xdr:nvSpPr>
      <xdr:spPr bwMode="auto">
        <a:xfrm>
          <a:off x="190500" y="406812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xdr:row>
      <xdr:rowOff>0</xdr:rowOff>
    </xdr:from>
    <xdr:ext cx="142875" cy="123825"/>
    <xdr:sp macro="" textlink="">
      <xdr:nvSpPr>
        <xdr:cNvPr id="2977" name="AutoShape 10" descr="image002"/>
        <xdr:cNvSpPr>
          <a:spLocks noChangeAspect="1" noChangeArrowheads="1"/>
        </xdr:cNvSpPr>
      </xdr:nvSpPr>
      <xdr:spPr bwMode="auto">
        <a:xfrm>
          <a:off x="190500" y="406812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xdr:row>
      <xdr:rowOff>0</xdr:rowOff>
    </xdr:from>
    <xdr:ext cx="142875" cy="123825"/>
    <xdr:sp macro="" textlink="">
      <xdr:nvSpPr>
        <xdr:cNvPr id="2978" name="AutoShape 1" descr="image002"/>
        <xdr:cNvSpPr>
          <a:spLocks noChangeAspect="1" noChangeArrowheads="1"/>
        </xdr:cNvSpPr>
      </xdr:nvSpPr>
      <xdr:spPr bwMode="auto">
        <a:xfrm>
          <a:off x="190500" y="406812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xdr:row>
      <xdr:rowOff>0</xdr:rowOff>
    </xdr:from>
    <xdr:ext cx="142875" cy="123825"/>
    <xdr:sp macro="" textlink="">
      <xdr:nvSpPr>
        <xdr:cNvPr id="2979" name="AutoShape 2" descr="image002"/>
        <xdr:cNvSpPr>
          <a:spLocks noChangeAspect="1" noChangeArrowheads="1"/>
        </xdr:cNvSpPr>
      </xdr:nvSpPr>
      <xdr:spPr bwMode="auto">
        <a:xfrm>
          <a:off x="190500" y="406812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xdr:row>
      <xdr:rowOff>0</xdr:rowOff>
    </xdr:from>
    <xdr:ext cx="142875" cy="123825"/>
    <xdr:sp macro="" textlink="">
      <xdr:nvSpPr>
        <xdr:cNvPr id="2980" name="AutoShape 3" descr="image002"/>
        <xdr:cNvSpPr>
          <a:spLocks noChangeAspect="1" noChangeArrowheads="1"/>
        </xdr:cNvSpPr>
      </xdr:nvSpPr>
      <xdr:spPr bwMode="auto">
        <a:xfrm>
          <a:off x="190500" y="406812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xdr:row>
      <xdr:rowOff>0</xdr:rowOff>
    </xdr:from>
    <xdr:ext cx="142875" cy="123825"/>
    <xdr:sp macro="" textlink="">
      <xdr:nvSpPr>
        <xdr:cNvPr id="2981" name="AutoShape 4" descr="image002"/>
        <xdr:cNvSpPr>
          <a:spLocks noChangeAspect="1" noChangeArrowheads="1"/>
        </xdr:cNvSpPr>
      </xdr:nvSpPr>
      <xdr:spPr bwMode="auto">
        <a:xfrm>
          <a:off x="190500" y="406812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40</xdr:row>
      <xdr:rowOff>0</xdr:rowOff>
    </xdr:from>
    <xdr:ext cx="142875" cy="123825"/>
    <xdr:sp macro="" textlink="">
      <xdr:nvSpPr>
        <xdr:cNvPr id="2982" name="AutoShape 10" descr="image002"/>
        <xdr:cNvSpPr>
          <a:spLocks noChangeAspect="1" noChangeArrowheads="1"/>
        </xdr:cNvSpPr>
      </xdr:nvSpPr>
      <xdr:spPr bwMode="auto">
        <a:xfrm>
          <a:off x="190500" y="406812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2983" name="AutoShape 1"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2984" name="AutoShape 2"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2985" name="AutoShape 3"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2986" name="AutoShape 4"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2987" name="AutoShape 10"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2988" name="AutoShape 1"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2989" name="AutoShape 2"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2990" name="AutoShape 3"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2991" name="AutoShape 4"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2992" name="AutoShape 10"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2993" name="AutoShape 1"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2994" name="AutoShape 2"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2995" name="AutoShape 3"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2996" name="AutoShape 4"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2997" name="AutoShape 10"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2998" name="AutoShape 10"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2999" name="AutoShape 1"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000" name="AutoShape 2"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001" name="AutoShape 3"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002" name="AutoShape 4"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003" name="AutoShape 1"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004" name="AutoShape 2"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005" name="AutoShape 3"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006" name="AutoShape 4"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007" name="AutoShape 10"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008" name="AutoShape 1"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009" name="AutoShape 2"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010" name="AutoShape 3"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011" name="AutoShape 4"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012" name="AutoShape 10"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013" name="AutoShape 1"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014" name="AutoShape 2"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015" name="AutoShape 3"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016" name="AutoShape 4"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017" name="AutoShape 10"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018" name="AutoShape 1"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019" name="AutoShape 2"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020" name="AutoShape 3"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021" name="AutoShape 4"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022" name="AutoShape 10"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023" name="AutoShape 1"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024" name="AutoShape 2"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025" name="AutoShape 3"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026" name="AutoShape 4"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027" name="AutoShape 10"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028" name="AutoShape 1"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029" name="AutoShape 2"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030" name="AutoShape 3"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031" name="AutoShape 4"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032" name="AutoShape 10"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033" name="AutoShape 10"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034" name="AutoShape 1"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035" name="AutoShape 2"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036" name="AutoShape 3"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037" name="AutoShape 4"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038" name="AutoShape 1"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039" name="AutoShape 2"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040" name="AutoShape 3"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041" name="AutoShape 4"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042" name="AutoShape 10"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043" name="AutoShape 1"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044" name="AutoShape 2"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045" name="AutoShape 3"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046" name="AutoShape 4"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047" name="AutoShape 10"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048" name="AutoShape 1"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049" name="AutoShape 2"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050" name="AutoShape 3"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051" name="AutoShape 4"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052" name="AutoShape 10"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053" name="AutoShape 1"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054" name="AutoShape 2"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055" name="AutoShape 3"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056" name="AutoShape 4"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057" name="AutoShape 10"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058" name="AutoShape 1"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059" name="AutoShape 2"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060" name="AutoShape 3"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061" name="AutoShape 4"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062" name="AutoShape 10"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063" name="AutoShape 1"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064" name="AutoShape 2"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065" name="AutoShape 3"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066" name="AutoShape 4"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067" name="AutoShape 10"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068" name="AutoShape 10"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069" name="AutoShape 1"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070" name="AutoShape 2"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071" name="AutoShape 3"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072" name="AutoShape 4"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073" name="AutoShape 1"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074" name="AutoShape 2"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075" name="AutoShape 3"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076" name="AutoShape 4"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077" name="AutoShape 10"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078" name="AutoShape 1"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079" name="AutoShape 2"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080" name="AutoShape 3"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081" name="AutoShape 4"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082" name="AutoShape 10"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083" name="AutoShape 1"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084" name="AutoShape 2"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085" name="AutoShape 3"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086" name="AutoShape 4"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087" name="AutoShape 10"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088" name="AutoShape 1"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089" name="AutoShape 2"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090" name="AutoShape 3"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091" name="AutoShape 4"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092" name="AutoShape 10"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093" name="AutoShape 1"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094" name="AutoShape 2"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095" name="AutoShape 3"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096" name="AutoShape 4"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097" name="AutoShape 10"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098" name="AutoShape 1"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099" name="AutoShape 2"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100" name="AutoShape 3"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101" name="AutoShape 4"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102" name="AutoShape 10"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103" name="AutoShape 10"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104" name="AutoShape 1"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105" name="AutoShape 2"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106" name="AutoShape 3"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107" name="AutoShape 4"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108" name="AutoShape 1"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109" name="AutoShape 2"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110" name="AutoShape 3"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111" name="AutoShape 4"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112" name="AutoShape 10"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113" name="AutoShape 1"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114" name="AutoShape 2"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115" name="AutoShape 3"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116" name="AutoShape 4"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117" name="AutoShape 10"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118" name="AutoShape 1"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119" name="AutoShape 2"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120" name="AutoShape 3"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121" name="AutoShape 4"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122" name="AutoShape 10"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123" name="AutoShape 1"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124" name="AutoShape 2"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125" name="AutoShape 3"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126" name="AutoShape 4"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127" name="AutoShape 10"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128" name="AutoShape 1"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129" name="AutoShape 2"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130" name="AutoShape 3"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131" name="AutoShape 4"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132" name="AutoShape 10"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133" name="AutoShape 1"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134" name="AutoShape 2"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135" name="AutoShape 3"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136" name="AutoShape 4"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137" name="AutoShape 10"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138" name="AutoShape 10"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139" name="AutoShape 1"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140" name="AutoShape 2"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141" name="AutoShape 3"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142" name="AutoShape 4"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143" name="AutoShape 1"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144" name="AutoShape 2"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145" name="AutoShape 3"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146" name="AutoShape 4"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147" name="AutoShape 10"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148" name="AutoShape 1"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149" name="AutoShape 2"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150" name="AutoShape 3"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151" name="AutoShape 4"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152" name="AutoShape 10"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153" name="AutoShape 1"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154" name="AutoShape 2"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155" name="AutoShape 3"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156" name="AutoShape 4"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157" name="AutoShape 10"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158" name="AutoShape 1"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159" name="AutoShape 2"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160" name="AutoShape 3"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161" name="AutoShape 4"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162" name="AutoShape 10"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163" name="AutoShape 1"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164" name="AutoShape 2"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165" name="AutoShape 3"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166" name="AutoShape 4"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167" name="AutoShape 10"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168" name="AutoShape 1"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169" name="AutoShape 2"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170" name="AutoShape 3"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171" name="AutoShape 4"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172" name="AutoShape 10"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173" name="AutoShape 10"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174" name="AutoShape 1"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175" name="AutoShape 2"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176" name="AutoShape 3"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177" name="AutoShape 4"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178" name="AutoShape 1"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179" name="AutoShape 2"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180" name="AutoShape 3"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181" name="AutoShape 4"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182" name="AutoShape 10"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183" name="AutoShape 1"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184" name="AutoShape 2"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185" name="AutoShape 3"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186" name="AutoShape 4"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187" name="AutoShape 10"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188" name="AutoShape 1"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189" name="AutoShape 2"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190" name="AutoShape 3"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191" name="AutoShape 4"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192" name="AutoShape 10" descr="image002"/>
        <xdr:cNvSpPr>
          <a:spLocks noChangeAspect="1" noChangeArrowheads="1"/>
        </xdr:cNvSpPr>
      </xdr:nvSpPr>
      <xdr:spPr bwMode="auto">
        <a:xfrm>
          <a:off x="190500" y="9172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193" name="AutoShape 1"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194" name="AutoShape 2"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195" name="AutoShape 3"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196" name="AutoShape 4"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197" name="AutoShape 10"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198" name="AutoShape 1"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199" name="AutoShape 2"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200" name="AutoShape 3"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201" name="AutoShape 4"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202" name="AutoShape 10"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203" name="AutoShape 1"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204" name="AutoShape 2"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205" name="AutoShape 3"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206" name="AutoShape 4"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207" name="AutoShape 10"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208" name="AutoShape 10"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209" name="AutoShape 1"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210" name="AutoShape 2"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211" name="AutoShape 3"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212" name="AutoShape 4"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213" name="AutoShape 1"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214" name="AutoShape 2"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215" name="AutoShape 3"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216" name="AutoShape 4"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217" name="AutoShape 10"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218" name="AutoShape 1"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219" name="AutoShape 2"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220" name="AutoShape 3"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221" name="AutoShape 4"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222" name="AutoShape 10"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223" name="AutoShape 1"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224" name="AutoShape 2"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225" name="AutoShape 3"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226" name="AutoShape 4"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79</xdr:row>
      <xdr:rowOff>0</xdr:rowOff>
    </xdr:from>
    <xdr:ext cx="142875" cy="123825"/>
    <xdr:sp macro="" textlink="">
      <xdr:nvSpPr>
        <xdr:cNvPr id="3227" name="AutoShape 10"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228" name="AutoShape 1"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229" name="AutoShape 2"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230" name="AutoShape 3"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231" name="AutoShape 4"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232" name="AutoShape 10"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233" name="AutoShape 1"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234" name="AutoShape 2"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235" name="AutoShape 3"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236" name="AutoShape 4"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237" name="AutoShape 10"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238" name="AutoShape 1"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239" name="AutoShape 2"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240" name="AutoShape 3"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241" name="AutoShape 4"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242" name="AutoShape 10"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243" name="AutoShape 10"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244" name="AutoShape 1"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245" name="AutoShape 2"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246" name="AutoShape 3"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247" name="AutoShape 4"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248" name="AutoShape 1"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249" name="AutoShape 2"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250" name="AutoShape 3"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251" name="AutoShape 4"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252" name="AutoShape 10"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253" name="AutoShape 1"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254" name="AutoShape 2"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255" name="AutoShape 3"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256" name="AutoShape 4"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257" name="AutoShape 10"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258" name="AutoShape 1"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259" name="AutoShape 2"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260" name="AutoShape 3"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261" name="AutoShape 4"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118</xdr:row>
      <xdr:rowOff>0</xdr:rowOff>
    </xdr:from>
    <xdr:ext cx="142875" cy="123825"/>
    <xdr:sp macro="" textlink="">
      <xdr:nvSpPr>
        <xdr:cNvPr id="3262" name="AutoShape 10"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263" name="AutoShape 1"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264" name="AutoShape 2"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265" name="AutoShape 3"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266" name="AutoShape 4"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267" name="AutoShape 10"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268" name="AutoShape 1"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269" name="AutoShape 2"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270" name="AutoShape 3"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271" name="AutoShape 4"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272" name="AutoShape 10"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273" name="AutoShape 1"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274" name="AutoShape 2"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275" name="AutoShape 3"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276" name="AutoShape 4"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277" name="AutoShape 10"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278" name="AutoShape 10"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279" name="AutoShape 1"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280" name="AutoShape 2"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281" name="AutoShape 3"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282" name="AutoShape 4"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283" name="AutoShape 1"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284" name="AutoShape 2"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285" name="AutoShape 3"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286" name="AutoShape 4"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287" name="AutoShape 10"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288" name="AutoShape 1"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289" name="AutoShape 2"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290" name="AutoShape 3"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291" name="AutoShape 4"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292" name="AutoShape 10"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293" name="AutoShape 1"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294" name="AutoShape 2"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295" name="AutoShape 3"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296" name="AutoShape 4"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161</xdr:row>
      <xdr:rowOff>0</xdr:rowOff>
    </xdr:from>
    <xdr:ext cx="142875" cy="123825"/>
    <xdr:sp macro="" textlink="">
      <xdr:nvSpPr>
        <xdr:cNvPr id="3297" name="AutoShape 10" descr="image002"/>
        <xdr:cNvSpPr>
          <a:spLocks noChangeAspect="1" noChangeArrowheads="1"/>
        </xdr:cNvSpPr>
      </xdr:nvSpPr>
      <xdr:spPr bwMode="auto">
        <a:xfrm>
          <a:off x="190500" y="9382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1</xdr:col>
      <xdr:colOff>142875</xdr:colOff>
      <xdr:row>14</xdr:row>
      <xdr:rowOff>123825</xdr:rowOff>
    </xdr:to>
    <xdr:sp macro="" textlink="">
      <xdr:nvSpPr>
        <xdr:cNvPr id="971301" name="AutoShape 1" descr="image002"/>
        <xdr:cNvSpPr>
          <a:spLocks noChangeAspect="1" noChangeArrowheads="1"/>
        </xdr:cNvSpPr>
      </xdr:nvSpPr>
      <xdr:spPr bwMode="auto">
        <a:xfrm>
          <a:off x="409575" y="36576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142875</xdr:colOff>
      <xdr:row>14</xdr:row>
      <xdr:rowOff>123825</xdr:rowOff>
    </xdr:to>
    <xdr:sp macro="" textlink="">
      <xdr:nvSpPr>
        <xdr:cNvPr id="971302" name="AutoShape 2" descr="image002"/>
        <xdr:cNvSpPr>
          <a:spLocks noChangeAspect="1" noChangeArrowheads="1"/>
        </xdr:cNvSpPr>
      </xdr:nvSpPr>
      <xdr:spPr bwMode="auto">
        <a:xfrm>
          <a:off x="409575" y="36576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142875</xdr:colOff>
      <xdr:row>14</xdr:row>
      <xdr:rowOff>123825</xdr:rowOff>
    </xdr:to>
    <xdr:sp macro="" textlink="">
      <xdr:nvSpPr>
        <xdr:cNvPr id="971303" name="AutoShape 3" descr="image002"/>
        <xdr:cNvSpPr>
          <a:spLocks noChangeAspect="1" noChangeArrowheads="1"/>
        </xdr:cNvSpPr>
      </xdr:nvSpPr>
      <xdr:spPr bwMode="auto">
        <a:xfrm>
          <a:off x="409575" y="36576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142875</xdr:colOff>
      <xdr:row>14</xdr:row>
      <xdr:rowOff>123825</xdr:rowOff>
    </xdr:to>
    <xdr:sp macro="" textlink="">
      <xdr:nvSpPr>
        <xdr:cNvPr id="971304" name="AutoShape 4" descr="image002"/>
        <xdr:cNvSpPr>
          <a:spLocks noChangeAspect="1" noChangeArrowheads="1"/>
        </xdr:cNvSpPr>
      </xdr:nvSpPr>
      <xdr:spPr bwMode="auto">
        <a:xfrm>
          <a:off x="409575" y="36576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142875</xdr:colOff>
      <xdr:row>14</xdr:row>
      <xdr:rowOff>123825</xdr:rowOff>
    </xdr:to>
    <xdr:sp macro="" textlink="">
      <xdr:nvSpPr>
        <xdr:cNvPr id="971305" name="AutoShape 9" descr="image002"/>
        <xdr:cNvSpPr>
          <a:spLocks noChangeAspect="1" noChangeArrowheads="1"/>
        </xdr:cNvSpPr>
      </xdr:nvSpPr>
      <xdr:spPr bwMode="auto">
        <a:xfrm>
          <a:off x="409575" y="36576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xdr:row>
      <xdr:rowOff>0</xdr:rowOff>
    </xdr:from>
    <xdr:to>
      <xdr:col>0</xdr:col>
      <xdr:colOff>142875</xdr:colOff>
      <xdr:row>14</xdr:row>
      <xdr:rowOff>123825</xdr:rowOff>
    </xdr:to>
    <xdr:sp macro="" textlink="">
      <xdr:nvSpPr>
        <xdr:cNvPr id="971307" name="AutoShape 2" descr="image002"/>
        <xdr:cNvSpPr>
          <a:spLocks noChangeAspect="1" noChangeArrowheads="1"/>
        </xdr:cNvSpPr>
      </xdr:nvSpPr>
      <xdr:spPr bwMode="auto">
        <a:xfrm>
          <a:off x="0" y="36576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xdr:row>
      <xdr:rowOff>0</xdr:rowOff>
    </xdr:from>
    <xdr:to>
      <xdr:col>0</xdr:col>
      <xdr:colOff>142875</xdr:colOff>
      <xdr:row>14</xdr:row>
      <xdr:rowOff>123825</xdr:rowOff>
    </xdr:to>
    <xdr:sp macro="" textlink="">
      <xdr:nvSpPr>
        <xdr:cNvPr id="971308" name="AutoShape 3" descr="image002"/>
        <xdr:cNvSpPr>
          <a:spLocks noChangeAspect="1" noChangeArrowheads="1"/>
        </xdr:cNvSpPr>
      </xdr:nvSpPr>
      <xdr:spPr bwMode="auto">
        <a:xfrm>
          <a:off x="0" y="36576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xdr:row>
      <xdr:rowOff>0</xdr:rowOff>
    </xdr:from>
    <xdr:to>
      <xdr:col>0</xdr:col>
      <xdr:colOff>142875</xdr:colOff>
      <xdr:row>14</xdr:row>
      <xdr:rowOff>123825</xdr:rowOff>
    </xdr:to>
    <xdr:sp macro="" textlink="">
      <xdr:nvSpPr>
        <xdr:cNvPr id="971309" name="AutoShape 4" descr="image002"/>
        <xdr:cNvSpPr>
          <a:spLocks noChangeAspect="1" noChangeArrowheads="1"/>
        </xdr:cNvSpPr>
      </xdr:nvSpPr>
      <xdr:spPr bwMode="auto">
        <a:xfrm>
          <a:off x="0" y="36576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xdr:row>
      <xdr:rowOff>0</xdr:rowOff>
    </xdr:from>
    <xdr:to>
      <xdr:col>0</xdr:col>
      <xdr:colOff>142875</xdr:colOff>
      <xdr:row>14</xdr:row>
      <xdr:rowOff>123825</xdr:rowOff>
    </xdr:to>
    <xdr:sp macro="" textlink="">
      <xdr:nvSpPr>
        <xdr:cNvPr id="971310" name="AutoShape 10" descr="image002"/>
        <xdr:cNvSpPr>
          <a:spLocks noChangeAspect="1" noChangeArrowheads="1"/>
        </xdr:cNvSpPr>
      </xdr:nvSpPr>
      <xdr:spPr bwMode="auto">
        <a:xfrm>
          <a:off x="0" y="36576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142875</xdr:colOff>
      <xdr:row>14</xdr:row>
      <xdr:rowOff>123825</xdr:rowOff>
    </xdr:to>
    <xdr:sp macro="" textlink="">
      <xdr:nvSpPr>
        <xdr:cNvPr id="971311" name="AutoShape 1" descr="image002"/>
        <xdr:cNvSpPr>
          <a:spLocks noChangeAspect="1" noChangeArrowheads="1"/>
        </xdr:cNvSpPr>
      </xdr:nvSpPr>
      <xdr:spPr bwMode="auto">
        <a:xfrm>
          <a:off x="409575" y="8010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142875</xdr:colOff>
      <xdr:row>14</xdr:row>
      <xdr:rowOff>123825</xdr:rowOff>
    </xdr:to>
    <xdr:sp macro="" textlink="">
      <xdr:nvSpPr>
        <xdr:cNvPr id="971312" name="AutoShape 2" descr="image002"/>
        <xdr:cNvSpPr>
          <a:spLocks noChangeAspect="1" noChangeArrowheads="1"/>
        </xdr:cNvSpPr>
      </xdr:nvSpPr>
      <xdr:spPr bwMode="auto">
        <a:xfrm>
          <a:off x="409575" y="8010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142875</xdr:colOff>
      <xdr:row>14</xdr:row>
      <xdr:rowOff>123825</xdr:rowOff>
    </xdr:to>
    <xdr:sp macro="" textlink="">
      <xdr:nvSpPr>
        <xdr:cNvPr id="971313" name="AutoShape 3" descr="image002"/>
        <xdr:cNvSpPr>
          <a:spLocks noChangeAspect="1" noChangeArrowheads="1"/>
        </xdr:cNvSpPr>
      </xdr:nvSpPr>
      <xdr:spPr bwMode="auto">
        <a:xfrm>
          <a:off x="409575" y="8010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142875</xdr:colOff>
      <xdr:row>14</xdr:row>
      <xdr:rowOff>123825</xdr:rowOff>
    </xdr:to>
    <xdr:sp macro="" textlink="">
      <xdr:nvSpPr>
        <xdr:cNvPr id="971314" name="AutoShape 4" descr="image002"/>
        <xdr:cNvSpPr>
          <a:spLocks noChangeAspect="1" noChangeArrowheads="1"/>
        </xdr:cNvSpPr>
      </xdr:nvSpPr>
      <xdr:spPr bwMode="auto">
        <a:xfrm>
          <a:off x="409575" y="8010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142875</xdr:colOff>
      <xdr:row>14</xdr:row>
      <xdr:rowOff>123825</xdr:rowOff>
    </xdr:to>
    <xdr:sp macro="" textlink="">
      <xdr:nvSpPr>
        <xdr:cNvPr id="971315" name="AutoShape 9" descr="image002"/>
        <xdr:cNvSpPr>
          <a:spLocks noChangeAspect="1" noChangeArrowheads="1"/>
        </xdr:cNvSpPr>
      </xdr:nvSpPr>
      <xdr:spPr bwMode="auto">
        <a:xfrm>
          <a:off x="409575" y="8010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xdr:row>
      <xdr:rowOff>0</xdr:rowOff>
    </xdr:from>
    <xdr:to>
      <xdr:col>0</xdr:col>
      <xdr:colOff>142875</xdr:colOff>
      <xdr:row>14</xdr:row>
      <xdr:rowOff>123825</xdr:rowOff>
    </xdr:to>
    <xdr:sp macro="" textlink="">
      <xdr:nvSpPr>
        <xdr:cNvPr id="971316" name="AutoShape 1" descr="image002"/>
        <xdr:cNvSpPr>
          <a:spLocks noChangeAspect="1" noChangeArrowheads="1"/>
        </xdr:cNvSpPr>
      </xdr:nvSpPr>
      <xdr:spPr bwMode="auto">
        <a:xfrm>
          <a:off x="0" y="8010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xdr:row>
      <xdr:rowOff>0</xdr:rowOff>
    </xdr:from>
    <xdr:to>
      <xdr:col>0</xdr:col>
      <xdr:colOff>142875</xdr:colOff>
      <xdr:row>14</xdr:row>
      <xdr:rowOff>123825</xdr:rowOff>
    </xdr:to>
    <xdr:sp macro="" textlink="">
      <xdr:nvSpPr>
        <xdr:cNvPr id="971317" name="AutoShape 2" descr="image002"/>
        <xdr:cNvSpPr>
          <a:spLocks noChangeAspect="1" noChangeArrowheads="1"/>
        </xdr:cNvSpPr>
      </xdr:nvSpPr>
      <xdr:spPr bwMode="auto">
        <a:xfrm>
          <a:off x="0" y="8010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xdr:row>
      <xdr:rowOff>0</xdr:rowOff>
    </xdr:from>
    <xdr:to>
      <xdr:col>0</xdr:col>
      <xdr:colOff>142875</xdr:colOff>
      <xdr:row>14</xdr:row>
      <xdr:rowOff>123825</xdr:rowOff>
    </xdr:to>
    <xdr:sp macro="" textlink="">
      <xdr:nvSpPr>
        <xdr:cNvPr id="971318" name="AutoShape 3" descr="image002"/>
        <xdr:cNvSpPr>
          <a:spLocks noChangeAspect="1" noChangeArrowheads="1"/>
        </xdr:cNvSpPr>
      </xdr:nvSpPr>
      <xdr:spPr bwMode="auto">
        <a:xfrm>
          <a:off x="0" y="8010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xdr:row>
      <xdr:rowOff>0</xdr:rowOff>
    </xdr:from>
    <xdr:to>
      <xdr:col>0</xdr:col>
      <xdr:colOff>142875</xdr:colOff>
      <xdr:row>14</xdr:row>
      <xdr:rowOff>123825</xdr:rowOff>
    </xdr:to>
    <xdr:sp macro="" textlink="">
      <xdr:nvSpPr>
        <xdr:cNvPr id="971319" name="AutoShape 4" descr="image002"/>
        <xdr:cNvSpPr>
          <a:spLocks noChangeAspect="1" noChangeArrowheads="1"/>
        </xdr:cNvSpPr>
      </xdr:nvSpPr>
      <xdr:spPr bwMode="auto">
        <a:xfrm>
          <a:off x="0" y="8010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xdr:row>
      <xdr:rowOff>0</xdr:rowOff>
    </xdr:from>
    <xdr:to>
      <xdr:col>0</xdr:col>
      <xdr:colOff>142875</xdr:colOff>
      <xdr:row>14</xdr:row>
      <xdr:rowOff>123825</xdr:rowOff>
    </xdr:to>
    <xdr:sp macro="" textlink="">
      <xdr:nvSpPr>
        <xdr:cNvPr id="971320" name="AutoShape 10" descr="image002"/>
        <xdr:cNvSpPr>
          <a:spLocks noChangeAspect="1" noChangeArrowheads="1"/>
        </xdr:cNvSpPr>
      </xdr:nvSpPr>
      <xdr:spPr bwMode="auto">
        <a:xfrm>
          <a:off x="0" y="80105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142875</xdr:colOff>
      <xdr:row>24</xdr:row>
      <xdr:rowOff>123825</xdr:rowOff>
    </xdr:to>
    <xdr:sp macro="" textlink="">
      <xdr:nvSpPr>
        <xdr:cNvPr id="971321" name="AutoShape 1" descr="image002"/>
        <xdr:cNvSpPr>
          <a:spLocks noChangeAspect="1" noChangeArrowheads="1"/>
        </xdr:cNvSpPr>
      </xdr:nvSpPr>
      <xdr:spPr bwMode="auto">
        <a:xfrm>
          <a:off x="409575" y="12439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142875</xdr:colOff>
      <xdr:row>24</xdr:row>
      <xdr:rowOff>123825</xdr:rowOff>
    </xdr:to>
    <xdr:sp macro="" textlink="">
      <xdr:nvSpPr>
        <xdr:cNvPr id="971322" name="AutoShape 2" descr="image002"/>
        <xdr:cNvSpPr>
          <a:spLocks noChangeAspect="1" noChangeArrowheads="1"/>
        </xdr:cNvSpPr>
      </xdr:nvSpPr>
      <xdr:spPr bwMode="auto">
        <a:xfrm>
          <a:off x="409575" y="12439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142875</xdr:colOff>
      <xdr:row>24</xdr:row>
      <xdr:rowOff>123825</xdr:rowOff>
    </xdr:to>
    <xdr:sp macro="" textlink="">
      <xdr:nvSpPr>
        <xdr:cNvPr id="971323" name="AutoShape 3" descr="image002"/>
        <xdr:cNvSpPr>
          <a:spLocks noChangeAspect="1" noChangeArrowheads="1"/>
        </xdr:cNvSpPr>
      </xdr:nvSpPr>
      <xdr:spPr bwMode="auto">
        <a:xfrm>
          <a:off x="409575" y="12439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142875</xdr:colOff>
      <xdr:row>24</xdr:row>
      <xdr:rowOff>123825</xdr:rowOff>
    </xdr:to>
    <xdr:sp macro="" textlink="">
      <xdr:nvSpPr>
        <xdr:cNvPr id="971324" name="AutoShape 4" descr="image002"/>
        <xdr:cNvSpPr>
          <a:spLocks noChangeAspect="1" noChangeArrowheads="1"/>
        </xdr:cNvSpPr>
      </xdr:nvSpPr>
      <xdr:spPr bwMode="auto">
        <a:xfrm>
          <a:off x="409575" y="12439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0</xdr:rowOff>
    </xdr:from>
    <xdr:to>
      <xdr:col>1</xdr:col>
      <xdr:colOff>142875</xdr:colOff>
      <xdr:row>24</xdr:row>
      <xdr:rowOff>123825</xdr:rowOff>
    </xdr:to>
    <xdr:sp macro="" textlink="">
      <xdr:nvSpPr>
        <xdr:cNvPr id="971325" name="AutoShape 9" descr="image002"/>
        <xdr:cNvSpPr>
          <a:spLocks noChangeAspect="1" noChangeArrowheads="1"/>
        </xdr:cNvSpPr>
      </xdr:nvSpPr>
      <xdr:spPr bwMode="auto">
        <a:xfrm>
          <a:off x="409575" y="12439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24</xdr:row>
      <xdr:rowOff>0</xdr:rowOff>
    </xdr:from>
    <xdr:to>
      <xdr:col>0</xdr:col>
      <xdr:colOff>142875</xdr:colOff>
      <xdr:row>24</xdr:row>
      <xdr:rowOff>123825</xdr:rowOff>
    </xdr:to>
    <xdr:sp macro="" textlink="">
      <xdr:nvSpPr>
        <xdr:cNvPr id="971326" name="AutoShape 1" descr="image002"/>
        <xdr:cNvSpPr>
          <a:spLocks noChangeAspect="1" noChangeArrowheads="1"/>
        </xdr:cNvSpPr>
      </xdr:nvSpPr>
      <xdr:spPr bwMode="auto">
        <a:xfrm>
          <a:off x="0" y="12439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24</xdr:row>
      <xdr:rowOff>0</xdr:rowOff>
    </xdr:from>
    <xdr:to>
      <xdr:col>0</xdr:col>
      <xdr:colOff>142875</xdr:colOff>
      <xdr:row>24</xdr:row>
      <xdr:rowOff>123825</xdr:rowOff>
    </xdr:to>
    <xdr:sp macro="" textlink="">
      <xdr:nvSpPr>
        <xdr:cNvPr id="971327" name="AutoShape 2" descr="image002"/>
        <xdr:cNvSpPr>
          <a:spLocks noChangeAspect="1" noChangeArrowheads="1"/>
        </xdr:cNvSpPr>
      </xdr:nvSpPr>
      <xdr:spPr bwMode="auto">
        <a:xfrm>
          <a:off x="0" y="12439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24</xdr:row>
      <xdr:rowOff>0</xdr:rowOff>
    </xdr:from>
    <xdr:to>
      <xdr:col>0</xdr:col>
      <xdr:colOff>142875</xdr:colOff>
      <xdr:row>24</xdr:row>
      <xdr:rowOff>123825</xdr:rowOff>
    </xdr:to>
    <xdr:sp macro="" textlink="">
      <xdr:nvSpPr>
        <xdr:cNvPr id="971328" name="AutoShape 3" descr="image002"/>
        <xdr:cNvSpPr>
          <a:spLocks noChangeAspect="1" noChangeArrowheads="1"/>
        </xdr:cNvSpPr>
      </xdr:nvSpPr>
      <xdr:spPr bwMode="auto">
        <a:xfrm>
          <a:off x="0" y="12439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24</xdr:row>
      <xdr:rowOff>0</xdr:rowOff>
    </xdr:from>
    <xdr:to>
      <xdr:col>0</xdr:col>
      <xdr:colOff>142875</xdr:colOff>
      <xdr:row>24</xdr:row>
      <xdr:rowOff>123825</xdr:rowOff>
    </xdr:to>
    <xdr:sp macro="" textlink="">
      <xdr:nvSpPr>
        <xdr:cNvPr id="971329" name="AutoShape 4" descr="image002"/>
        <xdr:cNvSpPr>
          <a:spLocks noChangeAspect="1" noChangeArrowheads="1"/>
        </xdr:cNvSpPr>
      </xdr:nvSpPr>
      <xdr:spPr bwMode="auto">
        <a:xfrm>
          <a:off x="0" y="12439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24</xdr:row>
      <xdr:rowOff>0</xdr:rowOff>
    </xdr:from>
    <xdr:to>
      <xdr:col>0</xdr:col>
      <xdr:colOff>142875</xdr:colOff>
      <xdr:row>24</xdr:row>
      <xdr:rowOff>123825</xdr:rowOff>
    </xdr:to>
    <xdr:sp macro="" textlink="">
      <xdr:nvSpPr>
        <xdr:cNvPr id="971330" name="AutoShape 10" descr="image002"/>
        <xdr:cNvSpPr>
          <a:spLocks noChangeAspect="1" noChangeArrowheads="1"/>
        </xdr:cNvSpPr>
      </xdr:nvSpPr>
      <xdr:spPr bwMode="auto">
        <a:xfrm>
          <a:off x="0" y="12439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180975</xdr:rowOff>
    </xdr:to>
    <xdr:sp macro="" textlink="">
      <xdr:nvSpPr>
        <xdr:cNvPr id="971331" name="AutoShape 1" descr="image002"/>
        <xdr:cNvSpPr>
          <a:spLocks noChangeAspect="1" noChangeArrowheads="1"/>
        </xdr:cNvSpPr>
      </xdr:nvSpPr>
      <xdr:spPr bwMode="auto">
        <a:xfrm>
          <a:off x="409575" y="189357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180975</xdr:rowOff>
    </xdr:to>
    <xdr:sp macro="" textlink="">
      <xdr:nvSpPr>
        <xdr:cNvPr id="971332" name="AutoShape 2" descr="image002"/>
        <xdr:cNvSpPr>
          <a:spLocks noChangeAspect="1" noChangeArrowheads="1"/>
        </xdr:cNvSpPr>
      </xdr:nvSpPr>
      <xdr:spPr bwMode="auto">
        <a:xfrm>
          <a:off x="409575" y="189357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180975</xdr:rowOff>
    </xdr:to>
    <xdr:sp macro="" textlink="">
      <xdr:nvSpPr>
        <xdr:cNvPr id="971333" name="AutoShape 3" descr="image002"/>
        <xdr:cNvSpPr>
          <a:spLocks noChangeAspect="1" noChangeArrowheads="1"/>
        </xdr:cNvSpPr>
      </xdr:nvSpPr>
      <xdr:spPr bwMode="auto">
        <a:xfrm>
          <a:off x="409575" y="189357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180975</xdr:rowOff>
    </xdr:to>
    <xdr:sp macro="" textlink="">
      <xdr:nvSpPr>
        <xdr:cNvPr id="971334" name="AutoShape 4" descr="image002"/>
        <xdr:cNvSpPr>
          <a:spLocks noChangeAspect="1" noChangeArrowheads="1"/>
        </xdr:cNvSpPr>
      </xdr:nvSpPr>
      <xdr:spPr bwMode="auto">
        <a:xfrm>
          <a:off x="409575" y="189357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180975</xdr:rowOff>
    </xdr:to>
    <xdr:sp macro="" textlink="">
      <xdr:nvSpPr>
        <xdr:cNvPr id="971335" name="AutoShape 10" descr="image002"/>
        <xdr:cNvSpPr>
          <a:spLocks noChangeAspect="1" noChangeArrowheads="1"/>
        </xdr:cNvSpPr>
      </xdr:nvSpPr>
      <xdr:spPr bwMode="auto">
        <a:xfrm>
          <a:off x="409575" y="189357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180975</xdr:rowOff>
    </xdr:to>
    <xdr:sp macro="" textlink="">
      <xdr:nvSpPr>
        <xdr:cNvPr id="971336" name="AutoShape 1" descr="image002"/>
        <xdr:cNvSpPr>
          <a:spLocks noChangeAspect="1" noChangeArrowheads="1"/>
        </xdr:cNvSpPr>
      </xdr:nvSpPr>
      <xdr:spPr bwMode="auto">
        <a:xfrm>
          <a:off x="409575" y="189357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180975</xdr:rowOff>
    </xdr:to>
    <xdr:sp macro="" textlink="">
      <xdr:nvSpPr>
        <xdr:cNvPr id="971337" name="AutoShape 2" descr="image002"/>
        <xdr:cNvSpPr>
          <a:spLocks noChangeAspect="1" noChangeArrowheads="1"/>
        </xdr:cNvSpPr>
      </xdr:nvSpPr>
      <xdr:spPr bwMode="auto">
        <a:xfrm>
          <a:off x="409575" y="189357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180975</xdr:rowOff>
    </xdr:to>
    <xdr:sp macro="" textlink="">
      <xdr:nvSpPr>
        <xdr:cNvPr id="971338" name="AutoShape 3" descr="image002"/>
        <xdr:cNvSpPr>
          <a:spLocks noChangeAspect="1" noChangeArrowheads="1"/>
        </xdr:cNvSpPr>
      </xdr:nvSpPr>
      <xdr:spPr bwMode="auto">
        <a:xfrm>
          <a:off x="409575" y="189357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180975</xdr:rowOff>
    </xdr:to>
    <xdr:sp macro="" textlink="">
      <xdr:nvSpPr>
        <xdr:cNvPr id="971339" name="AutoShape 4" descr="image002"/>
        <xdr:cNvSpPr>
          <a:spLocks noChangeAspect="1" noChangeArrowheads="1"/>
        </xdr:cNvSpPr>
      </xdr:nvSpPr>
      <xdr:spPr bwMode="auto">
        <a:xfrm>
          <a:off x="409575" y="189357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180975</xdr:rowOff>
    </xdr:to>
    <xdr:sp macro="" textlink="">
      <xdr:nvSpPr>
        <xdr:cNvPr id="971340" name="AutoShape 10" descr="image002"/>
        <xdr:cNvSpPr>
          <a:spLocks noChangeAspect="1" noChangeArrowheads="1"/>
        </xdr:cNvSpPr>
      </xdr:nvSpPr>
      <xdr:spPr bwMode="auto">
        <a:xfrm>
          <a:off x="409575" y="189357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180975</xdr:rowOff>
    </xdr:to>
    <xdr:sp macro="" textlink="">
      <xdr:nvSpPr>
        <xdr:cNvPr id="971341" name="AutoShape 1" descr="image002"/>
        <xdr:cNvSpPr>
          <a:spLocks noChangeAspect="1" noChangeArrowheads="1"/>
        </xdr:cNvSpPr>
      </xdr:nvSpPr>
      <xdr:spPr bwMode="auto">
        <a:xfrm>
          <a:off x="409575" y="189357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180975</xdr:rowOff>
    </xdr:to>
    <xdr:sp macro="" textlink="">
      <xdr:nvSpPr>
        <xdr:cNvPr id="971342" name="AutoShape 2" descr="image002"/>
        <xdr:cNvSpPr>
          <a:spLocks noChangeAspect="1" noChangeArrowheads="1"/>
        </xdr:cNvSpPr>
      </xdr:nvSpPr>
      <xdr:spPr bwMode="auto">
        <a:xfrm>
          <a:off x="409575" y="189357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180975</xdr:rowOff>
    </xdr:to>
    <xdr:sp macro="" textlink="">
      <xdr:nvSpPr>
        <xdr:cNvPr id="971343" name="AutoShape 3" descr="image002"/>
        <xdr:cNvSpPr>
          <a:spLocks noChangeAspect="1" noChangeArrowheads="1"/>
        </xdr:cNvSpPr>
      </xdr:nvSpPr>
      <xdr:spPr bwMode="auto">
        <a:xfrm>
          <a:off x="409575" y="189357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180975</xdr:rowOff>
    </xdr:to>
    <xdr:sp macro="" textlink="">
      <xdr:nvSpPr>
        <xdr:cNvPr id="971344" name="AutoShape 4" descr="image002"/>
        <xdr:cNvSpPr>
          <a:spLocks noChangeAspect="1" noChangeArrowheads="1"/>
        </xdr:cNvSpPr>
      </xdr:nvSpPr>
      <xdr:spPr bwMode="auto">
        <a:xfrm>
          <a:off x="409575" y="189357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58</xdr:row>
      <xdr:rowOff>0</xdr:rowOff>
    </xdr:from>
    <xdr:to>
      <xdr:col>1</xdr:col>
      <xdr:colOff>142875</xdr:colOff>
      <xdr:row>58</xdr:row>
      <xdr:rowOff>180975</xdr:rowOff>
    </xdr:to>
    <xdr:sp macro="" textlink="">
      <xdr:nvSpPr>
        <xdr:cNvPr id="971345" name="AutoShape 10" descr="image002"/>
        <xdr:cNvSpPr>
          <a:spLocks noChangeAspect="1" noChangeArrowheads="1"/>
        </xdr:cNvSpPr>
      </xdr:nvSpPr>
      <xdr:spPr bwMode="auto">
        <a:xfrm>
          <a:off x="409575" y="189357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142875</xdr:colOff>
      <xdr:row>34</xdr:row>
      <xdr:rowOff>180976</xdr:rowOff>
    </xdr:to>
    <xdr:sp macro="" textlink="">
      <xdr:nvSpPr>
        <xdr:cNvPr id="971346" name="AutoShape 1" descr="image002"/>
        <xdr:cNvSpPr>
          <a:spLocks noChangeAspect="1" noChangeArrowheads="1"/>
        </xdr:cNvSpPr>
      </xdr:nvSpPr>
      <xdr:spPr bwMode="auto">
        <a:xfrm>
          <a:off x="409575" y="1406842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142875</xdr:colOff>
      <xdr:row>34</xdr:row>
      <xdr:rowOff>180976</xdr:rowOff>
    </xdr:to>
    <xdr:sp macro="" textlink="">
      <xdr:nvSpPr>
        <xdr:cNvPr id="971347" name="AutoShape 2" descr="image002"/>
        <xdr:cNvSpPr>
          <a:spLocks noChangeAspect="1" noChangeArrowheads="1"/>
        </xdr:cNvSpPr>
      </xdr:nvSpPr>
      <xdr:spPr bwMode="auto">
        <a:xfrm>
          <a:off x="409575" y="1406842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142875</xdr:colOff>
      <xdr:row>34</xdr:row>
      <xdr:rowOff>180976</xdr:rowOff>
    </xdr:to>
    <xdr:sp macro="" textlink="">
      <xdr:nvSpPr>
        <xdr:cNvPr id="971348" name="AutoShape 3" descr="image002"/>
        <xdr:cNvSpPr>
          <a:spLocks noChangeAspect="1" noChangeArrowheads="1"/>
        </xdr:cNvSpPr>
      </xdr:nvSpPr>
      <xdr:spPr bwMode="auto">
        <a:xfrm>
          <a:off x="409575" y="1406842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142875</xdr:colOff>
      <xdr:row>34</xdr:row>
      <xdr:rowOff>180976</xdr:rowOff>
    </xdr:to>
    <xdr:sp macro="" textlink="">
      <xdr:nvSpPr>
        <xdr:cNvPr id="971349" name="AutoShape 4" descr="image002"/>
        <xdr:cNvSpPr>
          <a:spLocks noChangeAspect="1" noChangeArrowheads="1"/>
        </xdr:cNvSpPr>
      </xdr:nvSpPr>
      <xdr:spPr bwMode="auto">
        <a:xfrm>
          <a:off x="409575" y="1406842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142875</xdr:colOff>
      <xdr:row>34</xdr:row>
      <xdr:rowOff>180976</xdr:rowOff>
    </xdr:to>
    <xdr:sp macro="" textlink="">
      <xdr:nvSpPr>
        <xdr:cNvPr id="971350" name="AutoShape 10" descr="image002"/>
        <xdr:cNvSpPr>
          <a:spLocks noChangeAspect="1" noChangeArrowheads="1"/>
        </xdr:cNvSpPr>
      </xdr:nvSpPr>
      <xdr:spPr bwMode="auto">
        <a:xfrm>
          <a:off x="409575" y="1406842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142875</xdr:colOff>
      <xdr:row>34</xdr:row>
      <xdr:rowOff>180976</xdr:rowOff>
    </xdr:to>
    <xdr:sp macro="" textlink="">
      <xdr:nvSpPr>
        <xdr:cNvPr id="971351" name="AutoShape 1" descr="image002"/>
        <xdr:cNvSpPr>
          <a:spLocks noChangeAspect="1" noChangeArrowheads="1"/>
        </xdr:cNvSpPr>
      </xdr:nvSpPr>
      <xdr:spPr bwMode="auto">
        <a:xfrm>
          <a:off x="409575" y="1406842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142875</xdr:colOff>
      <xdr:row>34</xdr:row>
      <xdr:rowOff>180976</xdr:rowOff>
    </xdr:to>
    <xdr:sp macro="" textlink="">
      <xdr:nvSpPr>
        <xdr:cNvPr id="971352" name="AutoShape 2" descr="image002"/>
        <xdr:cNvSpPr>
          <a:spLocks noChangeAspect="1" noChangeArrowheads="1"/>
        </xdr:cNvSpPr>
      </xdr:nvSpPr>
      <xdr:spPr bwMode="auto">
        <a:xfrm>
          <a:off x="409575" y="1406842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142875</xdr:colOff>
      <xdr:row>34</xdr:row>
      <xdr:rowOff>180976</xdr:rowOff>
    </xdr:to>
    <xdr:sp macro="" textlink="">
      <xdr:nvSpPr>
        <xdr:cNvPr id="971353" name="AutoShape 3" descr="image002"/>
        <xdr:cNvSpPr>
          <a:spLocks noChangeAspect="1" noChangeArrowheads="1"/>
        </xdr:cNvSpPr>
      </xdr:nvSpPr>
      <xdr:spPr bwMode="auto">
        <a:xfrm>
          <a:off x="409575" y="1406842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142875</xdr:colOff>
      <xdr:row>34</xdr:row>
      <xdr:rowOff>180976</xdr:rowOff>
    </xdr:to>
    <xdr:sp macro="" textlink="">
      <xdr:nvSpPr>
        <xdr:cNvPr id="971354" name="AutoShape 4" descr="image002"/>
        <xdr:cNvSpPr>
          <a:spLocks noChangeAspect="1" noChangeArrowheads="1"/>
        </xdr:cNvSpPr>
      </xdr:nvSpPr>
      <xdr:spPr bwMode="auto">
        <a:xfrm>
          <a:off x="409575" y="1406842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142875</xdr:colOff>
      <xdr:row>34</xdr:row>
      <xdr:rowOff>180976</xdr:rowOff>
    </xdr:to>
    <xdr:sp macro="" textlink="">
      <xdr:nvSpPr>
        <xdr:cNvPr id="971355" name="AutoShape 10" descr="image002"/>
        <xdr:cNvSpPr>
          <a:spLocks noChangeAspect="1" noChangeArrowheads="1"/>
        </xdr:cNvSpPr>
      </xdr:nvSpPr>
      <xdr:spPr bwMode="auto">
        <a:xfrm>
          <a:off x="409575" y="1406842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142875</xdr:colOff>
      <xdr:row>34</xdr:row>
      <xdr:rowOff>180976</xdr:rowOff>
    </xdr:to>
    <xdr:sp macro="" textlink="">
      <xdr:nvSpPr>
        <xdr:cNvPr id="971356" name="AutoShape 1" descr="image002"/>
        <xdr:cNvSpPr>
          <a:spLocks noChangeAspect="1" noChangeArrowheads="1"/>
        </xdr:cNvSpPr>
      </xdr:nvSpPr>
      <xdr:spPr bwMode="auto">
        <a:xfrm>
          <a:off x="409575" y="1406842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142875</xdr:colOff>
      <xdr:row>34</xdr:row>
      <xdr:rowOff>180976</xdr:rowOff>
    </xdr:to>
    <xdr:sp macro="" textlink="">
      <xdr:nvSpPr>
        <xdr:cNvPr id="971357" name="AutoShape 2" descr="image002"/>
        <xdr:cNvSpPr>
          <a:spLocks noChangeAspect="1" noChangeArrowheads="1"/>
        </xdr:cNvSpPr>
      </xdr:nvSpPr>
      <xdr:spPr bwMode="auto">
        <a:xfrm>
          <a:off x="409575" y="1406842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142875</xdr:colOff>
      <xdr:row>34</xdr:row>
      <xdr:rowOff>180976</xdr:rowOff>
    </xdr:to>
    <xdr:sp macro="" textlink="">
      <xdr:nvSpPr>
        <xdr:cNvPr id="971358" name="AutoShape 3" descr="image002"/>
        <xdr:cNvSpPr>
          <a:spLocks noChangeAspect="1" noChangeArrowheads="1"/>
        </xdr:cNvSpPr>
      </xdr:nvSpPr>
      <xdr:spPr bwMode="auto">
        <a:xfrm>
          <a:off x="409575" y="1406842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142875</xdr:colOff>
      <xdr:row>34</xdr:row>
      <xdr:rowOff>180976</xdr:rowOff>
    </xdr:to>
    <xdr:sp macro="" textlink="">
      <xdr:nvSpPr>
        <xdr:cNvPr id="971359" name="AutoShape 4" descr="image002"/>
        <xdr:cNvSpPr>
          <a:spLocks noChangeAspect="1" noChangeArrowheads="1"/>
        </xdr:cNvSpPr>
      </xdr:nvSpPr>
      <xdr:spPr bwMode="auto">
        <a:xfrm>
          <a:off x="409575" y="1406842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142875</xdr:colOff>
      <xdr:row>34</xdr:row>
      <xdr:rowOff>180976</xdr:rowOff>
    </xdr:to>
    <xdr:sp macro="" textlink="">
      <xdr:nvSpPr>
        <xdr:cNvPr id="971360" name="AutoShape 10" descr="image002"/>
        <xdr:cNvSpPr>
          <a:spLocks noChangeAspect="1" noChangeArrowheads="1"/>
        </xdr:cNvSpPr>
      </xdr:nvSpPr>
      <xdr:spPr bwMode="auto">
        <a:xfrm>
          <a:off x="409575" y="1406842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142875</xdr:colOff>
      <xdr:row>14</xdr:row>
      <xdr:rowOff>180975</xdr:rowOff>
    </xdr:to>
    <xdr:sp macro="" textlink="">
      <xdr:nvSpPr>
        <xdr:cNvPr id="971361" name="AutoShape 1" descr="image002"/>
        <xdr:cNvSpPr>
          <a:spLocks noChangeAspect="1" noChangeArrowheads="1"/>
        </xdr:cNvSpPr>
      </xdr:nvSpPr>
      <xdr:spPr bwMode="auto">
        <a:xfrm>
          <a:off x="409575" y="96393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142875</xdr:colOff>
      <xdr:row>14</xdr:row>
      <xdr:rowOff>180975</xdr:rowOff>
    </xdr:to>
    <xdr:sp macro="" textlink="">
      <xdr:nvSpPr>
        <xdr:cNvPr id="971362" name="AutoShape 2" descr="image002"/>
        <xdr:cNvSpPr>
          <a:spLocks noChangeAspect="1" noChangeArrowheads="1"/>
        </xdr:cNvSpPr>
      </xdr:nvSpPr>
      <xdr:spPr bwMode="auto">
        <a:xfrm>
          <a:off x="409575" y="96393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142875</xdr:colOff>
      <xdr:row>14</xdr:row>
      <xdr:rowOff>180975</xdr:rowOff>
    </xdr:to>
    <xdr:sp macro="" textlink="">
      <xdr:nvSpPr>
        <xdr:cNvPr id="971363" name="AutoShape 3" descr="image002"/>
        <xdr:cNvSpPr>
          <a:spLocks noChangeAspect="1" noChangeArrowheads="1"/>
        </xdr:cNvSpPr>
      </xdr:nvSpPr>
      <xdr:spPr bwMode="auto">
        <a:xfrm>
          <a:off x="409575" y="96393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142875</xdr:colOff>
      <xdr:row>14</xdr:row>
      <xdr:rowOff>180975</xdr:rowOff>
    </xdr:to>
    <xdr:sp macro="" textlink="">
      <xdr:nvSpPr>
        <xdr:cNvPr id="971364" name="AutoShape 4" descr="image002"/>
        <xdr:cNvSpPr>
          <a:spLocks noChangeAspect="1" noChangeArrowheads="1"/>
        </xdr:cNvSpPr>
      </xdr:nvSpPr>
      <xdr:spPr bwMode="auto">
        <a:xfrm>
          <a:off x="409575" y="96393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142875</xdr:colOff>
      <xdr:row>14</xdr:row>
      <xdr:rowOff>180975</xdr:rowOff>
    </xdr:to>
    <xdr:sp macro="" textlink="">
      <xdr:nvSpPr>
        <xdr:cNvPr id="971365" name="AutoShape 10" descr="image002"/>
        <xdr:cNvSpPr>
          <a:spLocks noChangeAspect="1" noChangeArrowheads="1"/>
        </xdr:cNvSpPr>
      </xdr:nvSpPr>
      <xdr:spPr bwMode="auto">
        <a:xfrm>
          <a:off x="409575" y="96393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142875</xdr:colOff>
      <xdr:row>14</xdr:row>
      <xdr:rowOff>180975</xdr:rowOff>
    </xdr:to>
    <xdr:sp macro="" textlink="">
      <xdr:nvSpPr>
        <xdr:cNvPr id="971366" name="AutoShape 1" descr="image002"/>
        <xdr:cNvSpPr>
          <a:spLocks noChangeAspect="1" noChangeArrowheads="1"/>
        </xdr:cNvSpPr>
      </xdr:nvSpPr>
      <xdr:spPr bwMode="auto">
        <a:xfrm>
          <a:off x="409575" y="96393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142875</xdr:colOff>
      <xdr:row>14</xdr:row>
      <xdr:rowOff>180975</xdr:rowOff>
    </xdr:to>
    <xdr:sp macro="" textlink="">
      <xdr:nvSpPr>
        <xdr:cNvPr id="971367" name="AutoShape 2" descr="image002"/>
        <xdr:cNvSpPr>
          <a:spLocks noChangeAspect="1" noChangeArrowheads="1"/>
        </xdr:cNvSpPr>
      </xdr:nvSpPr>
      <xdr:spPr bwMode="auto">
        <a:xfrm>
          <a:off x="409575" y="96393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142875</xdr:colOff>
      <xdr:row>14</xdr:row>
      <xdr:rowOff>180975</xdr:rowOff>
    </xdr:to>
    <xdr:sp macro="" textlink="">
      <xdr:nvSpPr>
        <xdr:cNvPr id="971368" name="AutoShape 3" descr="image002"/>
        <xdr:cNvSpPr>
          <a:spLocks noChangeAspect="1" noChangeArrowheads="1"/>
        </xdr:cNvSpPr>
      </xdr:nvSpPr>
      <xdr:spPr bwMode="auto">
        <a:xfrm>
          <a:off x="409575" y="96393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142875</xdr:colOff>
      <xdr:row>14</xdr:row>
      <xdr:rowOff>180975</xdr:rowOff>
    </xdr:to>
    <xdr:sp macro="" textlink="">
      <xdr:nvSpPr>
        <xdr:cNvPr id="971369" name="AutoShape 4" descr="image002"/>
        <xdr:cNvSpPr>
          <a:spLocks noChangeAspect="1" noChangeArrowheads="1"/>
        </xdr:cNvSpPr>
      </xdr:nvSpPr>
      <xdr:spPr bwMode="auto">
        <a:xfrm>
          <a:off x="409575" y="96393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142875</xdr:colOff>
      <xdr:row>14</xdr:row>
      <xdr:rowOff>180975</xdr:rowOff>
    </xdr:to>
    <xdr:sp macro="" textlink="">
      <xdr:nvSpPr>
        <xdr:cNvPr id="971370" name="AutoShape 10" descr="image002"/>
        <xdr:cNvSpPr>
          <a:spLocks noChangeAspect="1" noChangeArrowheads="1"/>
        </xdr:cNvSpPr>
      </xdr:nvSpPr>
      <xdr:spPr bwMode="auto">
        <a:xfrm>
          <a:off x="409575" y="96393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142875</xdr:colOff>
      <xdr:row>14</xdr:row>
      <xdr:rowOff>180975</xdr:rowOff>
    </xdr:to>
    <xdr:sp macro="" textlink="">
      <xdr:nvSpPr>
        <xdr:cNvPr id="971371" name="AutoShape 1" descr="image002"/>
        <xdr:cNvSpPr>
          <a:spLocks noChangeAspect="1" noChangeArrowheads="1"/>
        </xdr:cNvSpPr>
      </xdr:nvSpPr>
      <xdr:spPr bwMode="auto">
        <a:xfrm>
          <a:off x="409575" y="96393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142875</xdr:colOff>
      <xdr:row>14</xdr:row>
      <xdr:rowOff>180975</xdr:rowOff>
    </xdr:to>
    <xdr:sp macro="" textlink="">
      <xdr:nvSpPr>
        <xdr:cNvPr id="971372" name="AutoShape 2" descr="image002"/>
        <xdr:cNvSpPr>
          <a:spLocks noChangeAspect="1" noChangeArrowheads="1"/>
        </xdr:cNvSpPr>
      </xdr:nvSpPr>
      <xdr:spPr bwMode="auto">
        <a:xfrm>
          <a:off x="409575" y="96393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142875</xdr:colOff>
      <xdr:row>14</xdr:row>
      <xdr:rowOff>180975</xdr:rowOff>
    </xdr:to>
    <xdr:sp macro="" textlink="">
      <xdr:nvSpPr>
        <xdr:cNvPr id="971373" name="AutoShape 3" descr="image002"/>
        <xdr:cNvSpPr>
          <a:spLocks noChangeAspect="1" noChangeArrowheads="1"/>
        </xdr:cNvSpPr>
      </xdr:nvSpPr>
      <xdr:spPr bwMode="auto">
        <a:xfrm>
          <a:off x="409575" y="96393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142875</xdr:colOff>
      <xdr:row>14</xdr:row>
      <xdr:rowOff>180975</xdr:rowOff>
    </xdr:to>
    <xdr:sp macro="" textlink="">
      <xdr:nvSpPr>
        <xdr:cNvPr id="971374" name="AutoShape 4" descr="image002"/>
        <xdr:cNvSpPr>
          <a:spLocks noChangeAspect="1" noChangeArrowheads="1"/>
        </xdr:cNvSpPr>
      </xdr:nvSpPr>
      <xdr:spPr bwMode="auto">
        <a:xfrm>
          <a:off x="409575" y="96393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142875</xdr:colOff>
      <xdr:row>14</xdr:row>
      <xdr:rowOff>180975</xdr:rowOff>
    </xdr:to>
    <xdr:sp macro="" textlink="">
      <xdr:nvSpPr>
        <xdr:cNvPr id="971375" name="AutoShape 10" descr="image002"/>
        <xdr:cNvSpPr>
          <a:spLocks noChangeAspect="1" noChangeArrowheads="1"/>
        </xdr:cNvSpPr>
      </xdr:nvSpPr>
      <xdr:spPr bwMode="auto">
        <a:xfrm>
          <a:off x="409575" y="96393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142875</xdr:colOff>
      <xdr:row>14</xdr:row>
      <xdr:rowOff>190500</xdr:rowOff>
    </xdr:to>
    <xdr:sp macro="" textlink="">
      <xdr:nvSpPr>
        <xdr:cNvPr id="971377" name="AutoShape 2" descr="image002"/>
        <xdr:cNvSpPr>
          <a:spLocks noChangeAspect="1" noChangeArrowheads="1"/>
        </xdr:cNvSpPr>
      </xdr:nvSpPr>
      <xdr:spPr bwMode="auto">
        <a:xfrm>
          <a:off x="409575" y="5286375"/>
          <a:ext cx="1428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142875</xdr:colOff>
      <xdr:row>14</xdr:row>
      <xdr:rowOff>190500</xdr:rowOff>
    </xdr:to>
    <xdr:sp macro="" textlink="">
      <xdr:nvSpPr>
        <xdr:cNvPr id="971378" name="AutoShape 3" descr="image002"/>
        <xdr:cNvSpPr>
          <a:spLocks noChangeAspect="1" noChangeArrowheads="1"/>
        </xdr:cNvSpPr>
      </xdr:nvSpPr>
      <xdr:spPr bwMode="auto">
        <a:xfrm>
          <a:off x="409575" y="5286375"/>
          <a:ext cx="1428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142875</xdr:colOff>
      <xdr:row>14</xdr:row>
      <xdr:rowOff>190500</xdr:rowOff>
    </xdr:to>
    <xdr:sp macro="" textlink="">
      <xdr:nvSpPr>
        <xdr:cNvPr id="971379" name="AutoShape 4" descr="image002"/>
        <xdr:cNvSpPr>
          <a:spLocks noChangeAspect="1" noChangeArrowheads="1"/>
        </xdr:cNvSpPr>
      </xdr:nvSpPr>
      <xdr:spPr bwMode="auto">
        <a:xfrm>
          <a:off x="409575" y="5286375"/>
          <a:ext cx="1428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142875</xdr:colOff>
      <xdr:row>14</xdr:row>
      <xdr:rowOff>190500</xdr:rowOff>
    </xdr:to>
    <xdr:sp macro="" textlink="">
      <xdr:nvSpPr>
        <xdr:cNvPr id="971380" name="AutoShape 10" descr="image002"/>
        <xdr:cNvSpPr>
          <a:spLocks noChangeAspect="1" noChangeArrowheads="1"/>
        </xdr:cNvSpPr>
      </xdr:nvSpPr>
      <xdr:spPr bwMode="auto">
        <a:xfrm>
          <a:off x="409575" y="5286375"/>
          <a:ext cx="1428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142875</xdr:colOff>
      <xdr:row>14</xdr:row>
      <xdr:rowOff>190500</xdr:rowOff>
    </xdr:to>
    <xdr:sp macro="" textlink="">
      <xdr:nvSpPr>
        <xdr:cNvPr id="971381" name="AutoShape 1" descr="image002"/>
        <xdr:cNvSpPr>
          <a:spLocks noChangeAspect="1" noChangeArrowheads="1"/>
        </xdr:cNvSpPr>
      </xdr:nvSpPr>
      <xdr:spPr bwMode="auto">
        <a:xfrm>
          <a:off x="409575" y="5286375"/>
          <a:ext cx="1428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142875</xdr:colOff>
      <xdr:row>14</xdr:row>
      <xdr:rowOff>190500</xdr:rowOff>
    </xdr:to>
    <xdr:sp macro="" textlink="">
      <xdr:nvSpPr>
        <xdr:cNvPr id="971382" name="AutoShape 2" descr="image002"/>
        <xdr:cNvSpPr>
          <a:spLocks noChangeAspect="1" noChangeArrowheads="1"/>
        </xdr:cNvSpPr>
      </xdr:nvSpPr>
      <xdr:spPr bwMode="auto">
        <a:xfrm>
          <a:off x="409575" y="5286375"/>
          <a:ext cx="1428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142875</xdr:colOff>
      <xdr:row>14</xdr:row>
      <xdr:rowOff>190500</xdr:rowOff>
    </xdr:to>
    <xdr:sp macro="" textlink="">
      <xdr:nvSpPr>
        <xdr:cNvPr id="971383" name="AutoShape 3" descr="image002"/>
        <xdr:cNvSpPr>
          <a:spLocks noChangeAspect="1" noChangeArrowheads="1"/>
        </xdr:cNvSpPr>
      </xdr:nvSpPr>
      <xdr:spPr bwMode="auto">
        <a:xfrm>
          <a:off x="409575" y="5286375"/>
          <a:ext cx="1428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142875</xdr:colOff>
      <xdr:row>14</xdr:row>
      <xdr:rowOff>190500</xdr:rowOff>
    </xdr:to>
    <xdr:sp macro="" textlink="">
      <xdr:nvSpPr>
        <xdr:cNvPr id="971384" name="AutoShape 4" descr="image002"/>
        <xdr:cNvSpPr>
          <a:spLocks noChangeAspect="1" noChangeArrowheads="1"/>
        </xdr:cNvSpPr>
      </xdr:nvSpPr>
      <xdr:spPr bwMode="auto">
        <a:xfrm>
          <a:off x="409575" y="5286375"/>
          <a:ext cx="1428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142875</xdr:colOff>
      <xdr:row>14</xdr:row>
      <xdr:rowOff>190500</xdr:rowOff>
    </xdr:to>
    <xdr:sp macro="" textlink="">
      <xdr:nvSpPr>
        <xdr:cNvPr id="971385" name="AutoShape 10" descr="image002"/>
        <xdr:cNvSpPr>
          <a:spLocks noChangeAspect="1" noChangeArrowheads="1"/>
        </xdr:cNvSpPr>
      </xdr:nvSpPr>
      <xdr:spPr bwMode="auto">
        <a:xfrm>
          <a:off x="409575" y="5286375"/>
          <a:ext cx="1428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142875</xdr:colOff>
      <xdr:row>14</xdr:row>
      <xdr:rowOff>190500</xdr:rowOff>
    </xdr:to>
    <xdr:sp macro="" textlink="">
      <xdr:nvSpPr>
        <xdr:cNvPr id="971386" name="AutoShape 1" descr="image002"/>
        <xdr:cNvSpPr>
          <a:spLocks noChangeAspect="1" noChangeArrowheads="1"/>
        </xdr:cNvSpPr>
      </xdr:nvSpPr>
      <xdr:spPr bwMode="auto">
        <a:xfrm>
          <a:off x="409575" y="5286375"/>
          <a:ext cx="1428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142875</xdr:colOff>
      <xdr:row>14</xdr:row>
      <xdr:rowOff>190500</xdr:rowOff>
    </xdr:to>
    <xdr:sp macro="" textlink="">
      <xdr:nvSpPr>
        <xdr:cNvPr id="971387" name="AutoShape 2" descr="image002"/>
        <xdr:cNvSpPr>
          <a:spLocks noChangeAspect="1" noChangeArrowheads="1"/>
        </xdr:cNvSpPr>
      </xdr:nvSpPr>
      <xdr:spPr bwMode="auto">
        <a:xfrm>
          <a:off x="409575" y="5286375"/>
          <a:ext cx="1428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142875</xdr:colOff>
      <xdr:row>14</xdr:row>
      <xdr:rowOff>190500</xdr:rowOff>
    </xdr:to>
    <xdr:sp macro="" textlink="">
      <xdr:nvSpPr>
        <xdr:cNvPr id="971388" name="AutoShape 3" descr="image002"/>
        <xdr:cNvSpPr>
          <a:spLocks noChangeAspect="1" noChangeArrowheads="1"/>
        </xdr:cNvSpPr>
      </xdr:nvSpPr>
      <xdr:spPr bwMode="auto">
        <a:xfrm>
          <a:off x="409575" y="5286375"/>
          <a:ext cx="1428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142875</xdr:colOff>
      <xdr:row>14</xdr:row>
      <xdr:rowOff>190500</xdr:rowOff>
    </xdr:to>
    <xdr:sp macro="" textlink="">
      <xdr:nvSpPr>
        <xdr:cNvPr id="971389" name="AutoShape 4" descr="image002"/>
        <xdr:cNvSpPr>
          <a:spLocks noChangeAspect="1" noChangeArrowheads="1"/>
        </xdr:cNvSpPr>
      </xdr:nvSpPr>
      <xdr:spPr bwMode="auto">
        <a:xfrm>
          <a:off x="409575" y="5286375"/>
          <a:ext cx="1428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142875</xdr:colOff>
      <xdr:row>14</xdr:row>
      <xdr:rowOff>190500</xdr:rowOff>
    </xdr:to>
    <xdr:sp macro="" textlink="">
      <xdr:nvSpPr>
        <xdr:cNvPr id="971390" name="AutoShape 10" descr="image002"/>
        <xdr:cNvSpPr>
          <a:spLocks noChangeAspect="1" noChangeArrowheads="1"/>
        </xdr:cNvSpPr>
      </xdr:nvSpPr>
      <xdr:spPr bwMode="auto">
        <a:xfrm>
          <a:off x="409575" y="5286375"/>
          <a:ext cx="1428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0</xdr:colOff>
      <xdr:row>10</xdr:row>
      <xdr:rowOff>0</xdr:rowOff>
    </xdr:from>
    <xdr:ext cx="142875" cy="180976"/>
    <xdr:sp macro="" textlink="">
      <xdr:nvSpPr>
        <xdr:cNvPr id="90" name="AutoShape 1" descr="image002"/>
        <xdr:cNvSpPr>
          <a:spLocks noChangeAspect="1" noChangeArrowheads="1"/>
        </xdr:cNvSpPr>
      </xdr:nvSpPr>
      <xdr:spPr bwMode="auto">
        <a:xfrm>
          <a:off x="581025" y="7067550"/>
          <a:ext cx="142875" cy="180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142875" cy="180976"/>
    <xdr:sp macro="" textlink="">
      <xdr:nvSpPr>
        <xdr:cNvPr id="91" name="AutoShape 2" descr="image002"/>
        <xdr:cNvSpPr>
          <a:spLocks noChangeAspect="1" noChangeArrowheads="1"/>
        </xdr:cNvSpPr>
      </xdr:nvSpPr>
      <xdr:spPr bwMode="auto">
        <a:xfrm>
          <a:off x="581025" y="7067550"/>
          <a:ext cx="142875" cy="180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142875" cy="180976"/>
    <xdr:sp macro="" textlink="">
      <xdr:nvSpPr>
        <xdr:cNvPr id="92" name="AutoShape 3" descr="image002"/>
        <xdr:cNvSpPr>
          <a:spLocks noChangeAspect="1" noChangeArrowheads="1"/>
        </xdr:cNvSpPr>
      </xdr:nvSpPr>
      <xdr:spPr bwMode="auto">
        <a:xfrm>
          <a:off x="581025" y="7067550"/>
          <a:ext cx="142875" cy="180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142875" cy="180976"/>
    <xdr:sp macro="" textlink="">
      <xdr:nvSpPr>
        <xdr:cNvPr id="93" name="AutoShape 4" descr="image002"/>
        <xdr:cNvSpPr>
          <a:spLocks noChangeAspect="1" noChangeArrowheads="1"/>
        </xdr:cNvSpPr>
      </xdr:nvSpPr>
      <xdr:spPr bwMode="auto">
        <a:xfrm>
          <a:off x="581025" y="7067550"/>
          <a:ext cx="142875" cy="180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142875" cy="180976"/>
    <xdr:sp macro="" textlink="">
      <xdr:nvSpPr>
        <xdr:cNvPr id="94" name="AutoShape 10" descr="image002"/>
        <xdr:cNvSpPr>
          <a:spLocks noChangeAspect="1" noChangeArrowheads="1"/>
        </xdr:cNvSpPr>
      </xdr:nvSpPr>
      <xdr:spPr bwMode="auto">
        <a:xfrm>
          <a:off x="581025" y="7067550"/>
          <a:ext cx="142875" cy="180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142875" cy="180976"/>
    <xdr:sp macro="" textlink="">
      <xdr:nvSpPr>
        <xdr:cNvPr id="95" name="AutoShape 1" descr="image002"/>
        <xdr:cNvSpPr>
          <a:spLocks noChangeAspect="1" noChangeArrowheads="1"/>
        </xdr:cNvSpPr>
      </xdr:nvSpPr>
      <xdr:spPr bwMode="auto">
        <a:xfrm>
          <a:off x="581025" y="7067550"/>
          <a:ext cx="142875" cy="180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142875" cy="180976"/>
    <xdr:sp macro="" textlink="">
      <xdr:nvSpPr>
        <xdr:cNvPr id="96" name="AutoShape 2" descr="image002"/>
        <xdr:cNvSpPr>
          <a:spLocks noChangeAspect="1" noChangeArrowheads="1"/>
        </xdr:cNvSpPr>
      </xdr:nvSpPr>
      <xdr:spPr bwMode="auto">
        <a:xfrm>
          <a:off x="581025" y="7067550"/>
          <a:ext cx="142875" cy="180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142875" cy="180976"/>
    <xdr:sp macro="" textlink="">
      <xdr:nvSpPr>
        <xdr:cNvPr id="97" name="AutoShape 3" descr="image002"/>
        <xdr:cNvSpPr>
          <a:spLocks noChangeAspect="1" noChangeArrowheads="1"/>
        </xdr:cNvSpPr>
      </xdr:nvSpPr>
      <xdr:spPr bwMode="auto">
        <a:xfrm>
          <a:off x="581025" y="7067550"/>
          <a:ext cx="142875" cy="180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142875" cy="180976"/>
    <xdr:sp macro="" textlink="">
      <xdr:nvSpPr>
        <xdr:cNvPr id="98" name="AutoShape 4" descr="image002"/>
        <xdr:cNvSpPr>
          <a:spLocks noChangeAspect="1" noChangeArrowheads="1"/>
        </xdr:cNvSpPr>
      </xdr:nvSpPr>
      <xdr:spPr bwMode="auto">
        <a:xfrm>
          <a:off x="581025" y="7067550"/>
          <a:ext cx="142875" cy="180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142875" cy="180976"/>
    <xdr:sp macro="" textlink="">
      <xdr:nvSpPr>
        <xdr:cNvPr id="99" name="AutoShape 10" descr="image002"/>
        <xdr:cNvSpPr>
          <a:spLocks noChangeAspect="1" noChangeArrowheads="1"/>
        </xdr:cNvSpPr>
      </xdr:nvSpPr>
      <xdr:spPr bwMode="auto">
        <a:xfrm>
          <a:off x="581025" y="7067550"/>
          <a:ext cx="142875" cy="180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142875" cy="180976"/>
    <xdr:sp macro="" textlink="">
      <xdr:nvSpPr>
        <xdr:cNvPr id="100" name="AutoShape 1" descr="image002"/>
        <xdr:cNvSpPr>
          <a:spLocks noChangeAspect="1" noChangeArrowheads="1"/>
        </xdr:cNvSpPr>
      </xdr:nvSpPr>
      <xdr:spPr bwMode="auto">
        <a:xfrm>
          <a:off x="581025" y="7067550"/>
          <a:ext cx="142875" cy="180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142875" cy="180976"/>
    <xdr:sp macro="" textlink="">
      <xdr:nvSpPr>
        <xdr:cNvPr id="101" name="AutoShape 2" descr="image002"/>
        <xdr:cNvSpPr>
          <a:spLocks noChangeAspect="1" noChangeArrowheads="1"/>
        </xdr:cNvSpPr>
      </xdr:nvSpPr>
      <xdr:spPr bwMode="auto">
        <a:xfrm>
          <a:off x="581025" y="7067550"/>
          <a:ext cx="142875" cy="180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142875" cy="180976"/>
    <xdr:sp macro="" textlink="">
      <xdr:nvSpPr>
        <xdr:cNvPr id="102" name="AutoShape 3" descr="image002"/>
        <xdr:cNvSpPr>
          <a:spLocks noChangeAspect="1" noChangeArrowheads="1"/>
        </xdr:cNvSpPr>
      </xdr:nvSpPr>
      <xdr:spPr bwMode="auto">
        <a:xfrm>
          <a:off x="581025" y="7067550"/>
          <a:ext cx="142875" cy="180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142875" cy="180976"/>
    <xdr:sp macro="" textlink="">
      <xdr:nvSpPr>
        <xdr:cNvPr id="103" name="AutoShape 4" descr="image002"/>
        <xdr:cNvSpPr>
          <a:spLocks noChangeAspect="1" noChangeArrowheads="1"/>
        </xdr:cNvSpPr>
      </xdr:nvSpPr>
      <xdr:spPr bwMode="auto">
        <a:xfrm>
          <a:off x="581025" y="7067550"/>
          <a:ext cx="142875" cy="180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10</xdr:row>
      <xdr:rowOff>0</xdr:rowOff>
    </xdr:from>
    <xdr:ext cx="142875" cy="180976"/>
    <xdr:sp macro="" textlink="">
      <xdr:nvSpPr>
        <xdr:cNvPr id="104" name="AutoShape 10" descr="image002"/>
        <xdr:cNvSpPr>
          <a:spLocks noChangeAspect="1" noChangeArrowheads="1"/>
        </xdr:cNvSpPr>
      </xdr:nvSpPr>
      <xdr:spPr bwMode="auto">
        <a:xfrm>
          <a:off x="581025" y="7067550"/>
          <a:ext cx="142875" cy="180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1</xdr:col>
      <xdr:colOff>142875</xdr:colOff>
      <xdr:row>13</xdr:row>
      <xdr:rowOff>123825</xdr:rowOff>
    </xdr:to>
    <xdr:sp macro="" textlink="">
      <xdr:nvSpPr>
        <xdr:cNvPr id="899069" name="AutoShape 1" descr="image002"/>
        <xdr:cNvSpPr>
          <a:spLocks noChangeAspect="1" noChangeArrowheads="1"/>
        </xdr:cNvSpPr>
      </xdr:nvSpPr>
      <xdr:spPr bwMode="auto">
        <a:xfrm>
          <a:off x="800100" y="3095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0</xdr:rowOff>
    </xdr:from>
    <xdr:to>
      <xdr:col>1</xdr:col>
      <xdr:colOff>142875</xdr:colOff>
      <xdr:row>13</xdr:row>
      <xdr:rowOff>123825</xdr:rowOff>
    </xdr:to>
    <xdr:sp macro="" textlink="">
      <xdr:nvSpPr>
        <xdr:cNvPr id="899070" name="AutoShape 2" descr="image002"/>
        <xdr:cNvSpPr>
          <a:spLocks noChangeAspect="1" noChangeArrowheads="1"/>
        </xdr:cNvSpPr>
      </xdr:nvSpPr>
      <xdr:spPr bwMode="auto">
        <a:xfrm>
          <a:off x="800100" y="3095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0</xdr:rowOff>
    </xdr:from>
    <xdr:to>
      <xdr:col>1</xdr:col>
      <xdr:colOff>142875</xdr:colOff>
      <xdr:row>13</xdr:row>
      <xdr:rowOff>123825</xdr:rowOff>
    </xdr:to>
    <xdr:sp macro="" textlink="">
      <xdr:nvSpPr>
        <xdr:cNvPr id="899071" name="AutoShape 3" descr="image002"/>
        <xdr:cNvSpPr>
          <a:spLocks noChangeAspect="1" noChangeArrowheads="1"/>
        </xdr:cNvSpPr>
      </xdr:nvSpPr>
      <xdr:spPr bwMode="auto">
        <a:xfrm>
          <a:off x="800100" y="3095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0</xdr:rowOff>
    </xdr:from>
    <xdr:to>
      <xdr:col>1</xdr:col>
      <xdr:colOff>142875</xdr:colOff>
      <xdr:row>13</xdr:row>
      <xdr:rowOff>123825</xdr:rowOff>
    </xdr:to>
    <xdr:sp macro="" textlink="">
      <xdr:nvSpPr>
        <xdr:cNvPr id="990208" name="AutoShape 4" descr="image002"/>
        <xdr:cNvSpPr>
          <a:spLocks noChangeAspect="1" noChangeArrowheads="1"/>
        </xdr:cNvSpPr>
      </xdr:nvSpPr>
      <xdr:spPr bwMode="auto">
        <a:xfrm>
          <a:off x="800100" y="3095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0</xdr:rowOff>
    </xdr:from>
    <xdr:to>
      <xdr:col>1</xdr:col>
      <xdr:colOff>142875</xdr:colOff>
      <xdr:row>13</xdr:row>
      <xdr:rowOff>123825</xdr:rowOff>
    </xdr:to>
    <xdr:sp macro="" textlink="">
      <xdr:nvSpPr>
        <xdr:cNvPr id="990209" name="AutoShape 9" descr="image002"/>
        <xdr:cNvSpPr>
          <a:spLocks noChangeAspect="1" noChangeArrowheads="1"/>
        </xdr:cNvSpPr>
      </xdr:nvSpPr>
      <xdr:spPr bwMode="auto">
        <a:xfrm>
          <a:off x="800100" y="3095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142875</xdr:colOff>
      <xdr:row>17</xdr:row>
      <xdr:rowOff>123825</xdr:rowOff>
    </xdr:to>
    <xdr:sp macro="" textlink="">
      <xdr:nvSpPr>
        <xdr:cNvPr id="990210" name="AutoShape 1" descr="image002"/>
        <xdr:cNvSpPr>
          <a:spLocks noChangeAspect="1" noChangeArrowheads="1"/>
        </xdr:cNvSpPr>
      </xdr:nvSpPr>
      <xdr:spPr bwMode="auto">
        <a:xfrm>
          <a:off x="800100" y="4429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142875</xdr:colOff>
      <xdr:row>17</xdr:row>
      <xdr:rowOff>123825</xdr:rowOff>
    </xdr:to>
    <xdr:sp macro="" textlink="">
      <xdr:nvSpPr>
        <xdr:cNvPr id="990211" name="AutoShape 2" descr="image002"/>
        <xdr:cNvSpPr>
          <a:spLocks noChangeAspect="1" noChangeArrowheads="1"/>
        </xdr:cNvSpPr>
      </xdr:nvSpPr>
      <xdr:spPr bwMode="auto">
        <a:xfrm>
          <a:off x="800100" y="4429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142875</xdr:colOff>
      <xdr:row>17</xdr:row>
      <xdr:rowOff>123825</xdr:rowOff>
    </xdr:to>
    <xdr:sp macro="" textlink="">
      <xdr:nvSpPr>
        <xdr:cNvPr id="990212" name="AutoShape 3" descr="image002"/>
        <xdr:cNvSpPr>
          <a:spLocks noChangeAspect="1" noChangeArrowheads="1"/>
        </xdr:cNvSpPr>
      </xdr:nvSpPr>
      <xdr:spPr bwMode="auto">
        <a:xfrm>
          <a:off x="800100" y="4429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142875</xdr:colOff>
      <xdr:row>17</xdr:row>
      <xdr:rowOff>123825</xdr:rowOff>
    </xdr:to>
    <xdr:sp macro="" textlink="">
      <xdr:nvSpPr>
        <xdr:cNvPr id="990213" name="AutoShape 4" descr="image002"/>
        <xdr:cNvSpPr>
          <a:spLocks noChangeAspect="1" noChangeArrowheads="1"/>
        </xdr:cNvSpPr>
      </xdr:nvSpPr>
      <xdr:spPr bwMode="auto">
        <a:xfrm>
          <a:off x="800100" y="4429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142875</xdr:colOff>
      <xdr:row>17</xdr:row>
      <xdr:rowOff>123825</xdr:rowOff>
    </xdr:to>
    <xdr:sp macro="" textlink="">
      <xdr:nvSpPr>
        <xdr:cNvPr id="990214" name="AutoShape 9" descr="image002"/>
        <xdr:cNvSpPr>
          <a:spLocks noChangeAspect="1" noChangeArrowheads="1"/>
        </xdr:cNvSpPr>
      </xdr:nvSpPr>
      <xdr:spPr bwMode="auto">
        <a:xfrm>
          <a:off x="800100" y="4429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142875</xdr:colOff>
      <xdr:row>17</xdr:row>
      <xdr:rowOff>123825</xdr:rowOff>
    </xdr:to>
    <xdr:sp macro="" textlink="">
      <xdr:nvSpPr>
        <xdr:cNvPr id="990215" name="AutoShape 1" descr="image002"/>
        <xdr:cNvSpPr>
          <a:spLocks noChangeAspect="1" noChangeArrowheads="1"/>
        </xdr:cNvSpPr>
      </xdr:nvSpPr>
      <xdr:spPr bwMode="auto">
        <a:xfrm>
          <a:off x="800100" y="4429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142875</xdr:colOff>
      <xdr:row>17</xdr:row>
      <xdr:rowOff>123825</xdr:rowOff>
    </xdr:to>
    <xdr:sp macro="" textlink="">
      <xdr:nvSpPr>
        <xdr:cNvPr id="990216" name="AutoShape 2" descr="image002"/>
        <xdr:cNvSpPr>
          <a:spLocks noChangeAspect="1" noChangeArrowheads="1"/>
        </xdr:cNvSpPr>
      </xdr:nvSpPr>
      <xdr:spPr bwMode="auto">
        <a:xfrm>
          <a:off x="800100" y="4429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142875</xdr:colOff>
      <xdr:row>17</xdr:row>
      <xdr:rowOff>123825</xdr:rowOff>
    </xdr:to>
    <xdr:sp macro="" textlink="">
      <xdr:nvSpPr>
        <xdr:cNvPr id="990217" name="AutoShape 3" descr="image002"/>
        <xdr:cNvSpPr>
          <a:spLocks noChangeAspect="1" noChangeArrowheads="1"/>
        </xdr:cNvSpPr>
      </xdr:nvSpPr>
      <xdr:spPr bwMode="auto">
        <a:xfrm>
          <a:off x="800100" y="4429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142875</xdr:colOff>
      <xdr:row>17</xdr:row>
      <xdr:rowOff>123825</xdr:rowOff>
    </xdr:to>
    <xdr:sp macro="" textlink="">
      <xdr:nvSpPr>
        <xdr:cNvPr id="990218" name="AutoShape 4" descr="image002"/>
        <xdr:cNvSpPr>
          <a:spLocks noChangeAspect="1" noChangeArrowheads="1"/>
        </xdr:cNvSpPr>
      </xdr:nvSpPr>
      <xdr:spPr bwMode="auto">
        <a:xfrm>
          <a:off x="800100" y="4429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142875</xdr:colOff>
      <xdr:row>17</xdr:row>
      <xdr:rowOff>123825</xdr:rowOff>
    </xdr:to>
    <xdr:sp macro="" textlink="">
      <xdr:nvSpPr>
        <xdr:cNvPr id="990219" name="AutoShape 9" descr="image002"/>
        <xdr:cNvSpPr>
          <a:spLocks noChangeAspect="1" noChangeArrowheads="1"/>
        </xdr:cNvSpPr>
      </xdr:nvSpPr>
      <xdr:spPr bwMode="auto">
        <a:xfrm>
          <a:off x="800100" y="44291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142875</xdr:colOff>
      <xdr:row>14</xdr:row>
      <xdr:rowOff>180975</xdr:rowOff>
    </xdr:to>
    <xdr:sp macro="" textlink="">
      <xdr:nvSpPr>
        <xdr:cNvPr id="990220" name="AutoShape 1" descr="image002"/>
        <xdr:cNvSpPr>
          <a:spLocks noChangeAspect="1" noChangeArrowheads="1"/>
        </xdr:cNvSpPr>
      </xdr:nvSpPr>
      <xdr:spPr bwMode="auto">
        <a:xfrm>
          <a:off x="800100" y="360997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142875</xdr:colOff>
      <xdr:row>14</xdr:row>
      <xdr:rowOff>180975</xdr:rowOff>
    </xdr:to>
    <xdr:sp macro="" textlink="">
      <xdr:nvSpPr>
        <xdr:cNvPr id="990221" name="AutoShape 2" descr="image002"/>
        <xdr:cNvSpPr>
          <a:spLocks noChangeAspect="1" noChangeArrowheads="1"/>
        </xdr:cNvSpPr>
      </xdr:nvSpPr>
      <xdr:spPr bwMode="auto">
        <a:xfrm>
          <a:off x="800100" y="360997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142875</xdr:colOff>
      <xdr:row>14</xdr:row>
      <xdr:rowOff>180975</xdr:rowOff>
    </xdr:to>
    <xdr:sp macro="" textlink="">
      <xdr:nvSpPr>
        <xdr:cNvPr id="990222" name="AutoShape 3" descr="image002"/>
        <xdr:cNvSpPr>
          <a:spLocks noChangeAspect="1" noChangeArrowheads="1"/>
        </xdr:cNvSpPr>
      </xdr:nvSpPr>
      <xdr:spPr bwMode="auto">
        <a:xfrm>
          <a:off x="800100" y="360997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142875</xdr:colOff>
      <xdr:row>14</xdr:row>
      <xdr:rowOff>180975</xdr:rowOff>
    </xdr:to>
    <xdr:sp macro="" textlink="">
      <xdr:nvSpPr>
        <xdr:cNvPr id="990223" name="AutoShape 4" descr="image002"/>
        <xdr:cNvSpPr>
          <a:spLocks noChangeAspect="1" noChangeArrowheads="1"/>
        </xdr:cNvSpPr>
      </xdr:nvSpPr>
      <xdr:spPr bwMode="auto">
        <a:xfrm>
          <a:off x="800100" y="360997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142875</xdr:colOff>
      <xdr:row>14</xdr:row>
      <xdr:rowOff>180975</xdr:rowOff>
    </xdr:to>
    <xdr:sp macro="" textlink="">
      <xdr:nvSpPr>
        <xdr:cNvPr id="990224" name="AutoShape 10" descr="image002"/>
        <xdr:cNvSpPr>
          <a:spLocks noChangeAspect="1" noChangeArrowheads="1"/>
        </xdr:cNvSpPr>
      </xdr:nvSpPr>
      <xdr:spPr bwMode="auto">
        <a:xfrm>
          <a:off x="800100" y="360997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142875</xdr:colOff>
      <xdr:row>14</xdr:row>
      <xdr:rowOff>180975</xdr:rowOff>
    </xdr:to>
    <xdr:sp macro="" textlink="">
      <xdr:nvSpPr>
        <xdr:cNvPr id="990225" name="AutoShape 1" descr="image002"/>
        <xdr:cNvSpPr>
          <a:spLocks noChangeAspect="1" noChangeArrowheads="1"/>
        </xdr:cNvSpPr>
      </xdr:nvSpPr>
      <xdr:spPr bwMode="auto">
        <a:xfrm>
          <a:off x="800100" y="360997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142875</xdr:colOff>
      <xdr:row>14</xdr:row>
      <xdr:rowOff>180975</xdr:rowOff>
    </xdr:to>
    <xdr:sp macro="" textlink="">
      <xdr:nvSpPr>
        <xdr:cNvPr id="990226" name="AutoShape 2" descr="image002"/>
        <xdr:cNvSpPr>
          <a:spLocks noChangeAspect="1" noChangeArrowheads="1"/>
        </xdr:cNvSpPr>
      </xdr:nvSpPr>
      <xdr:spPr bwMode="auto">
        <a:xfrm>
          <a:off x="800100" y="360997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142875</xdr:colOff>
      <xdr:row>14</xdr:row>
      <xdr:rowOff>180975</xdr:rowOff>
    </xdr:to>
    <xdr:sp macro="" textlink="">
      <xdr:nvSpPr>
        <xdr:cNvPr id="990227" name="AutoShape 3" descr="image002"/>
        <xdr:cNvSpPr>
          <a:spLocks noChangeAspect="1" noChangeArrowheads="1"/>
        </xdr:cNvSpPr>
      </xdr:nvSpPr>
      <xdr:spPr bwMode="auto">
        <a:xfrm>
          <a:off x="800100" y="360997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142875</xdr:colOff>
      <xdr:row>14</xdr:row>
      <xdr:rowOff>180975</xdr:rowOff>
    </xdr:to>
    <xdr:sp macro="" textlink="">
      <xdr:nvSpPr>
        <xdr:cNvPr id="990228" name="AutoShape 4" descr="image002"/>
        <xdr:cNvSpPr>
          <a:spLocks noChangeAspect="1" noChangeArrowheads="1"/>
        </xdr:cNvSpPr>
      </xdr:nvSpPr>
      <xdr:spPr bwMode="auto">
        <a:xfrm>
          <a:off x="800100" y="360997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142875</xdr:colOff>
      <xdr:row>14</xdr:row>
      <xdr:rowOff>180975</xdr:rowOff>
    </xdr:to>
    <xdr:sp macro="" textlink="">
      <xdr:nvSpPr>
        <xdr:cNvPr id="990229" name="AutoShape 10" descr="image002"/>
        <xdr:cNvSpPr>
          <a:spLocks noChangeAspect="1" noChangeArrowheads="1"/>
        </xdr:cNvSpPr>
      </xdr:nvSpPr>
      <xdr:spPr bwMode="auto">
        <a:xfrm>
          <a:off x="800100" y="360997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142875</xdr:colOff>
      <xdr:row>14</xdr:row>
      <xdr:rowOff>180975</xdr:rowOff>
    </xdr:to>
    <xdr:sp macro="" textlink="">
      <xdr:nvSpPr>
        <xdr:cNvPr id="990230" name="AutoShape 1" descr="image002"/>
        <xdr:cNvSpPr>
          <a:spLocks noChangeAspect="1" noChangeArrowheads="1"/>
        </xdr:cNvSpPr>
      </xdr:nvSpPr>
      <xdr:spPr bwMode="auto">
        <a:xfrm>
          <a:off x="800100" y="360997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142875</xdr:colOff>
      <xdr:row>14</xdr:row>
      <xdr:rowOff>180975</xdr:rowOff>
    </xdr:to>
    <xdr:sp macro="" textlink="">
      <xdr:nvSpPr>
        <xdr:cNvPr id="990231" name="AutoShape 2" descr="image002"/>
        <xdr:cNvSpPr>
          <a:spLocks noChangeAspect="1" noChangeArrowheads="1"/>
        </xdr:cNvSpPr>
      </xdr:nvSpPr>
      <xdr:spPr bwMode="auto">
        <a:xfrm>
          <a:off x="800100" y="360997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142875</xdr:colOff>
      <xdr:row>14</xdr:row>
      <xdr:rowOff>180975</xdr:rowOff>
    </xdr:to>
    <xdr:sp macro="" textlink="">
      <xdr:nvSpPr>
        <xdr:cNvPr id="990232" name="AutoShape 3" descr="image002"/>
        <xdr:cNvSpPr>
          <a:spLocks noChangeAspect="1" noChangeArrowheads="1"/>
        </xdr:cNvSpPr>
      </xdr:nvSpPr>
      <xdr:spPr bwMode="auto">
        <a:xfrm>
          <a:off x="800100" y="360997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142875</xdr:colOff>
      <xdr:row>14</xdr:row>
      <xdr:rowOff>180975</xdr:rowOff>
    </xdr:to>
    <xdr:sp macro="" textlink="">
      <xdr:nvSpPr>
        <xdr:cNvPr id="990233" name="AutoShape 4" descr="image002"/>
        <xdr:cNvSpPr>
          <a:spLocks noChangeAspect="1" noChangeArrowheads="1"/>
        </xdr:cNvSpPr>
      </xdr:nvSpPr>
      <xdr:spPr bwMode="auto">
        <a:xfrm>
          <a:off x="800100" y="360997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142875</xdr:colOff>
      <xdr:row>14</xdr:row>
      <xdr:rowOff>180975</xdr:rowOff>
    </xdr:to>
    <xdr:sp macro="" textlink="">
      <xdr:nvSpPr>
        <xdr:cNvPr id="990234" name="AutoShape 10" descr="image002"/>
        <xdr:cNvSpPr>
          <a:spLocks noChangeAspect="1" noChangeArrowheads="1"/>
        </xdr:cNvSpPr>
      </xdr:nvSpPr>
      <xdr:spPr bwMode="auto">
        <a:xfrm>
          <a:off x="800100" y="360997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0</xdr:rowOff>
    </xdr:from>
    <xdr:to>
      <xdr:col>1</xdr:col>
      <xdr:colOff>142875</xdr:colOff>
      <xdr:row>13</xdr:row>
      <xdr:rowOff>123825</xdr:rowOff>
    </xdr:to>
    <xdr:sp macro="" textlink="">
      <xdr:nvSpPr>
        <xdr:cNvPr id="990235" name="AutoShape 1" descr="image002"/>
        <xdr:cNvSpPr>
          <a:spLocks noChangeAspect="1" noChangeArrowheads="1"/>
        </xdr:cNvSpPr>
      </xdr:nvSpPr>
      <xdr:spPr bwMode="auto">
        <a:xfrm>
          <a:off x="800100" y="3095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0</xdr:rowOff>
    </xdr:from>
    <xdr:to>
      <xdr:col>1</xdr:col>
      <xdr:colOff>142875</xdr:colOff>
      <xdr:row>13</xdr:row>
      <xdr:rowOff>123825</xdr:rowOff>
    </xdr:to>
    <xdr:sp macro="" textlink="">
      <xdr:nvSpPr>
        <xdr:cNvPr id="990236" name="AutoShape 2" descr="image002"/>
        <xdr:cNvSpPr>
          <a:spLocks noChangeAspect="1" noChangeArrowheads="1"/>
        </xdr:cNvSpPr>
      </xdr:nvSpPr>
      <xdr:spPr bwMode="auto">
        <a:xfrm>
          <a:off x="800100" y="3095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0</xdr:rowOff>
    </xdr:from>
    <xdr:to>
      <xdr:col>1</xdr:col>
      <xdr:colOff>142875</xdr:colOff>
      <xdr:row>13</xdr:row>
      <xdr:rowOff>123825</xdr:rowOff>
    </xdr:to>
    <xdr:sp macro="" textlink="">
      <xdr:nvSpPr>
        <xdr:cNvPr id="990237" name="AutoShape 3" descr="image002"/>
        <xdr:cNvSpPr>
          <a:spLocks noChangeAspect="1" noChangeArrowheads="1"/>
        </xdr:cNvSpPr>
      </xdr:nvSpPr>
      <xdr:spPr bwMode="auto">
        <a:xfrm>
          <a:off x="800100" y="3095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0</xdr:rowOff>
    </xdr:from>
    <xdr:to>
      <xdr:col>1</xdr:col>
      <xdr:colOff>142875</xdr:colOff>
      <xdr:row>13</xdr:row>
      <xdr:rowOff>123825</xdr:rowOff>
    </xdr:to>
    <xdr:sp macro="" textlink="">
      <xdr:nvSpPr>
        <xdr:cNvPr id="990238" name="AutoShape 4" descr="image002"/>
        <xdr:cNvSpPr>
          <a:spLocks noChangeAspect="1" noChangeArrowheads="1"/>
        </xdr:cNvSpPr>
      </xdr:nvSpPr>
      <xdr:spPr bwMode="auto">
        <a:xfrm>
          <a:off x="800100" y="3095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0</xdr:rowOff>
    </xdr:from>
    <xdr:to>
      <xdr:col>1</xdr:col>
      <xdr:colOff>142875</xdr:colOff>
      <xdr:row>13</xdr:row>
      <xdr:rowOff>123825</xdr:rowOff>
    </xdr:to>
    <xdr:sp macro="" textlink="">
      <xdr:nvSpPr>
        <xdr:cNvPr id="990239" name="AutoShape 9" descr="image002"/>
        <xdr:cNvSpPr>
          <a:spLocks noChangeAspect="1" noChangeArrowheads="1"/>
        </xdr:cNvSpPr>
      </xdr:nvSpPr>
      <xdr:spPr bwMode="auto">
        <a:xfrm>
          <a:off x="800100" y="30956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142875</xdr:colOff>
      <xdr:row>1</xdr:row>
      <xdr:rowOff>123825</xdr:rowOff>
    </xdr:to>
    <xdr:sp macro="" textlink="">
      <xdr:nvSpPr>
        <xdr:cNvPr id="2" name="AutoShape 1" descr="image002"/>
        <xdr:cNvSpPr>
          <a:spLocks noChangeAspect="1" noChangeArrowheads="1"/>
        </xdr:cNvSpPr>
      </xdr:nvSpPr>
      <xdr:spPr bwMode="auto">
        <a:xfrm>
          <a:off x="581025" y="35528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1</xdr:row>
      <xdr:rowOff>123825</xdr:rowOff>
    </xdr:to>
    <xdr:sp macro="" textlink="">
      <xdr:nvSpPr>
        <xdr:cNvPr id="3" name="AutoShape 2" descr="image002"/>
        <xdr:cNvSpPr>
          <a:spLocks noChangeAspect="1" noChangeArrowheads="1"/>
        </xdr:cNvSpPr>
      </xdr:nvSpPr>
      <xdr:spPr bwMode="auto">
        <a:xfrm>
          <a:off x="581025" y="35528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1</xdr:row>
      <xdr:rowOff>123825</xdr:rowOff>
    </xdr:to>
    <xdr:sp macro="" textlink="">
      <xdr:nvSpPr>
        <xdr:cNvPr id="4" name="AutoShape 3" descr="image002"/>
        <xdr:cNvSpPr>
          <a:spLocks noChangeAspect="1" noChangeArrowheads="1"/>
        </xdr:cNvSpPr>
      </xdr:nvSpPr>
      <xdr:spPr bwMode="auto">
        <a:xfrm>
          <a:off x="581025" y="35528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1</xdr:row>
      <xdr:rowOff>123825</xdr:rowOff>
    </xdr:to>
    <xdr:sp macro="" textlink="">
      <xdr:nvSpPr>
        <xdr:cNvPr id="5" name="AutoShape 4" descr="image002"/>
        <xdr:cNvSpPr>
          <a:spLocks noChangeAspect="1" noChangeArrowheads="1"/>
        </xdr:cNvSpPr>
      </xdr:nvSpPr>
      <xdr:spPr bwMode="auto">
        <a:xfrm>
          <a:off x="581025" y="35528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1</xdr:row>
      <xdr:rowOff>123825</xdr:rowOff>
    </xdr:to>
    <xdr:sp macro="" textlink="">
      <xdr:nvSpPr>
        <xdr:cNvPr id="6" name="AutoShape 9" descr="image002"/>
        <xdr:cNvSpPr>
          <a:spLocks noChangeAspect="1" noChangeArrowheads="1"/>
        </xdr:cNvSpPr>
      </xdr:nvSpPr>
      <xdr:spPr bwMode="auto">
        <a:xfrm>
          <a:off x="581025" y="35528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142875</xdr:colOff>
      <xdr:row>1</xdr:row>
      <xdr:rowOff>123825</xdr:rowOff>
    </xdr:to>
    <xdr:sp macro="" textlink="">
      <xdr:nvSpPr>
        <xdr:cNvPr id="8" name="AutoShape 3" descr="image002"/>
        <xdr:cNvSpPr>
          <a:spLocks noChangeAspect="1" noChangeArrowheads="1"/>
        </xdr:cNvSpPr>
      </xdr:nvSpPr>
      <xdr:spPr bwMode="auto">
        <a:xfrm>
          <a:off x="0" y="35528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142875</xdr:colOff>
      <xdr:row>1</xdr:row>
      <xdr:rowOff>123825</xdr:rowOff>
    </xdr:to>
    <xdr:sp macro="" textlink="">
      <xdr:nvSpPr>
        <xdr:cNvPr id="9" name="AutoShape 4" descr="image002"/>
        <xdr:cNvSpPr>
          <a:spLocks noChangeAspect="1" noChangeArrowheads="1"/>
        </xdr:cNvSpPr>
      </xdr:nvSpPr>
      <xdr:spPr bwMode="auto">
        <a:xfrm>
          <a:off x="0" y="35528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142875</xdr:colOff>
      <xdr:row>1</xdr:row>
      <xdr:rowOff>123825</xdr:rowOff>
    </xdr:to>
    <xdr:sp macro="" textlink="">
      <xdr:nvSpPr>
        <xdr:cNvPr id="10" name="AutoShape 10" descr="image002"/>
        <xdr:cNvSpPr>
          <a:spLocks noChangeAspect="1" noChangeArrowheads="1"/>
        </xdr:cNvSpPr>
      </xdr:nvSpPr>
      <xdr:spPr bwMode="auto">
        <a:xfrm>
          <a:off x="0" y="35528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1</xdr:row>
      <xdr:rowOff>123825</xdr:rowOff>
    </xdr:to>
    <xdr:sp macro="" textlink="">
      <xdr:nvSpPr>
        <xdr:cNvPr id="11" name="AutoShape 1" descr="image002"/>
        <xdr:cNvSpPr>
          <a:spLocks noChangeAspect="1" noChangeArrowheads="1"/>
        </xdr:cNvSpPr>
      </xdr:nvSpPr>
      <xdr:spPr bwMode="auto">
        <a:xfrm>
          <a:off x="581025" y="37719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1</xdr:row>
      <xdr:rowOff>123825</xdr:rowOff>
    </xdr:to>
    <xdr:sp macro="" textlink="">
      <xdr:nvSpPr>
        <xdr:cNvPr id="12" name="AutoShape 2" descr="image002"/>
        <xdr:cNvSpPr>
          <a:spLocks noChangeAspect="1" noChangeArrowheads="1"/>
        </xdr:cNvSpPr>
      </xdr:nvSpPr>
      <xdr:spPr bwMode="auto">
        <a:xfrm>
          <a:off x="581025" y="37719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1</xdr:row>
      <xdr:rowOff>123825</xdr:rowOff>
    </xdr:to>
    <xdr:sp macro="" textlink="">
      <xdr:nvSpPr>
        <xdr:cNvPr id="13" name="AutoShape 3" descr="image002"/>
        <xdr:cNvSpPr>
          <a:spLocks noChangeAspect="1" noChangeArrowheads="1"/>
        </xdr:cNvSpPr>
      </xdr:nvSpPr>
      <xdr:spPr bwMode="auto">
        <a:xfrm>
          <a:off x="581025" y="37719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1</xdr:row>
      <xdr:rowOff>123825</xdr:rowOff>
    </xdr:to>
    <xdr:sp macro="" textlink="">
      <xdr:nvSpPr>
        <xdr:cNvPr id="14" name="AutoShape 4" descr="image002"/>
        <xdr:cNvSpPr>
          <a:spLocks noChangeAspect="1" noChangeArrowheads="1"/>
        </xdr:cNvSpPr>
      </xdr:nvSpPr>
      <xdr:spPr bwMode="auto">
        <a:xfrm>
          <a:off x="581025" y="37719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1</xdr:row>
      <xdr:rowOff>123825</xdr:rowOff>
    </xdr:to>
    <xdr:sp macro="" textlink="">
      <xdr:nvSpPr>
        <xdr:cNvPr id="15" name="AutoShape 9" descr="image002"/>
        <xdr:cNvSpPr>
          <a:spLocks noChangeAspect="1" noChangeArrowheads="1"/>
        </xdr:cNvSpPr>
      </xdr:nvSpPr>
      <xdr:spPr bwMode="auto">
        <a:xfrm>
          <a:off x="581025" y="37719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142875</xdr:colOff>
      <xdr:row>1</xdr:row>
      <xdr:rowOff>123825</xdr:rowOff>
    </xdr:to>
    <xdr:sp macro="" textlink="">
      <xdr:nvSpPr>
        <xdr:cNvPr id="16" name="AutoShape 1" descr="image002"/>
        <xdr:cNvSpPr>
          <a:spLocks noChangeAspect="1" noChangeArrowheads="1"/>
        </xdr:cNvSpPr>
      </xdr:nvSpPr>
      <xdr:spPr bwMode="auto">
        <a:xfrm>
          <a:off x="0" y="37719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142875</xdr:colOff>
      <xdr:row>1</xdr:row>
      <xdr:rowOff>123825</xdr:rowOff>
    </xdr:to>
    <xdr:sp macro="" textlink="">
      <xdr:nvSpPr>
        <xdr:cNvPr id="17" name="AutoShape 2" descr="image002"/>
        <xdr:cNvSpPr>
          <a:spLocks noChangeAspect="1" noChangeArrowheads="1"/>
        </xdr:cNvSpPr>
      </xdr:nvSpPr>
      <xdr:spPr bwMode="auto">
        <a:xfrm>
          <a:off x="0" y="37719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142875</xdr:colOff>
      <xdr:row>1</xdr:row>
      <xdr:rowOff>123825</xdr:rowOff>
    </xdr:to>
    <xdr:sp macro="" textlink="">
      <xdr:nvSpPr>
        <xdr:cNvPr id="18" name="AutoShape 3" descr="image002"/>
        <xdr:cNvSpPr>
          <a:spLocks noChangeAspect="1" noChangeArrowheads="1"/>
        </xdr:cNvSpPr>
      </xdr:nvSpPr>
      <xdr:spPr bwMode="auto">
        <a:xfrm>
          <a:off x="0" y="37719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142875</xdr:colOff>
      <xdr:row>1</xdr:row>
      <xdr:rowOff>123825</xdr:rowOff>
    </xdr:to>
    <xdr:sp macro="" textlink="">
      <xdr:nvSpPr>
        <xdr:cNvPr id="19" name="AutoShape 4" descr="image002"/>
        <xdr:cNvSpPr>
          <a:spLocks noChangeAspect="1" noChangeArrowheads="1"/>
        </xdr:cNvSpPr>
      </xdr:nvSpPr>
      <xdr:spPr bwMode="auto">
        <a:xfrm>
          <a:off x="0" y="37719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142875</xdr:colOff>
      <xdr:row>1</xdr:row>
      <xdr:rowOff>123825</xdr:rowOff>
    </xdr:to>
    <xdr:sp macro="" textlink="">
      <xdr:nvSpPr>
        <xdr:cNvPr id="20" name="AutoShape 10" descr="image002"/>
        <xdr:cNvSpPr>
          <a:spLocks noChangeAspect="1" noChangeArrowheads="1"/>
        </xdr:cNvSpPr>
      </xdr:nvSpPr>
      <xdr:spPr bwMode="auto">
        <a:xfrm>
          <a:off x="0" y="37719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1</xdr:row>
      <xdr:rowOff>123825</xdr:rowOff>
    </xdr:to>
    <xdr:sp macro="" textlink="">
      <xdr:nvSpPr>
        <xdr:cNvPr id="21" name="AutoShape 1" descr="image002"/>
        <xdr:cNvSpPr>
          <a:spLocks noChangeAspect="1" noChangeArrowheads="1"/>
        </xdr:cNvSpPr>
      </xdr:nvSpPr>
      <xdr:spPr bwMode="auto">
        <a:xfrm>
          <a:off x="581025" y="60483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1</xdr:row>
      <xdr:rowOff>123825</xdr:rowOff>
    </xdr:to>
    <xdr:sp macro="" textlink="">
      <xdr:nvSpPr>
        <xdr:cNvPr id="22" name="AutoShape 2" descr="image002"/>
        <xdr:cNvSpPr>
          <a:spLocks noChangeAspect="1" noChangeArrowheads="1"/>
        </xdr:cNvSpPr>
      </xdr:nvSpPr>
      <xdr:spPr bwMode="auto">
        <a:xfrm>
          <a:off x="581025" y="60483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1</xdr:row>
      <xdr:rowOff>123825</xdr:rowOff>
    </xdr:to>
    <xdr:sp macro="" textlink="">
      <xdr:nvSpPr>
        <xdr:cNvPr id="23" name="AutoShape 3" descr="image002"/>
        <xdr:cNvSpPr>
          <a:spLocks noChangeAspect="1" noChangeArrowheads="1"/>
        </xdr:cNvSpPr>
      </xdr:nvSpPr>
      <xdr:spPr bwMode="auto">
        <a:xfrm>
          <a:off x="581025" y="60483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1</xdr:row>
      <xdr:rowOff>123825</xdr:rowOff>
    </xdr:to>
    <xdr:sp macro="" textlink="">
      <xdr:nvSpPr>
        <xdr:cNvPr id="24" name="AutoShape 4" descr="image002"/>
        <xdr:cNvSpPr>
          <a:spLocks noChangeAspect="1" noChangeArrowheads="1"/>
        </xdr:cNvSpPr>
      </xdr:nvSpPr>
      <xdr:spPr bwMode="auto">
        <a:xfrm>
          <a:off x="581025" y="60483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1</xdr:row>
      <xdr:rowOff>123825</xdr:rowOff>
    </xdr:to>
    <xdr:sp macro="" textlink="">
      <xdr:nvSpPr>
        <xdr:cNvPr id="25" name="AutoShape 9" descr="image002"/>
        <xdr:cNvSpPr>
          <a:spLocks noChangeAspect="1" noChangeArrowheads="1"/>
        </xdr:cNvSpPr>
      </xdr:nvSpPr>
      <xdr:spPr bwMode="auto">
        <a:xfrm>
          <a:off x="581025" y="60483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142875</xdr:colOff>
      <xdr:row>1</xdr:row>
      <xdr:rowOff>123825</xdr:rowOff>
    </xdr:to>
    <xdr:sp macro="" textlink="">
      <xdr:nvSpPr>
        <xdr:cNvPr id="26" name="AutoShape 1" descr="image002"/>
        <xdr:cNvSpPr>
          <a:spLocks noChangeAspect="1" noChangeArrowheads="1"/>
        </xdr:cNvSpPr>
      </xdr:nvSpPr>
      <xdr:spPr bwMode="auto">
        <a:xfrm>
          <a:off x="0" y="60483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142875</xdr:colOff>
      <xdr:row>1</xdr:row>
      <xdr:rowOff>123825</xdr:rowOff>
    </xdr:to>
    <xdr:sp macro="" textlink="">
      <xdr:nvSpPr>
        <xdr:cNvPr id="27" name="AutoShape 2" descr="image002"/>
        <xdr:cNvSpPr>
          <a:spLocks noChangeAspect="1" noChangeArrowheads="1"/>
        </xdr:cNvSpPr>
      </xdr:nvSpPr>
      <xdr:spPr bwMode="auto">
        <a:xfrm>
          <a:off x="0" y="60483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142875</xdr:colOff>
      <xdr:row>1</xdr:row>
      <xdr:rowOff>123825</xdr:rowOff>
    </xdr:to>
    <xdr:sp macro="" textlink="">
      <xdr:nvSpPr>
        <xdr:cNvPr id="28" name="AutoShape 3" descr="image002"/>
        <xdr:cNvSpPr>
          <a:spLocks noChangeAspect="1" noChangeArrowheads="1"/>
        </xdr:cNvSpPr>
      </xdr:nvSpPr>
      <xdr:spPr bwMode="auto">
        <a:xfrm>
          <a:off x="0" y="60483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142875</xdr:colOff>
      <xdr:row>1</xdr:row>
      <xdr:rowOff>123825</xdr:rowOff>
    </xdr:to>
    <xdr:sp macro="" textlink="">
      <xdr:nvSpPr>
        <xdr:cNvPr id="29" name="AutoShape 4" descr="image002"/>
        <xdr:cNvSpPr>
          <a:spLocks noChangeAspect="1" noChangeArrowheads="1"/>
        </xdr:cNvSpPr>
      </xdr:nvSpPr>
      <xdr:spPr bwMode="auto">
        <a:xfrm>
          <a:off x="0" y="60483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142875</xdr:colOff>
      <xdr:row>1</xdr:row>
      <xdr:rowOff>123825</xdr:rowOff>
    </xdr:to>
    <xdr:sp macro="" textlink="">
      <xdr:nvSpPr>
        <xdr:cNvPr id="30" name="AutoShape 10" descr="image002"/>
        <xdr:cNvSpPr>
          <a:spLocks noChangeAspect="1" noChangeArrowheads="1"/>
        </xdr:cNvSpPr>
      </xdr:nvSpPr>
      <xdr:spPr bwMode="auto">
        <a:xfrm>
          <a:off x="0" y="60483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2</xdr:row>
      <xdr:rowOff>19050</xdr:rowOff>
    </xdr:to>
    <xdr:sp macro="" textlink="">
      <xdr:nvSpPr>
        <xdr:cNvPr id="31" name="AutoShape 1" descr="image002"/>
        <xdr:cNvSpPr>
          <a:spLocks noChangeAspect="1" noChangeArrowheads="1"/>
        </xdr:cNvSpPr>
      </xdr:nvSpPr>
      <xdr:spPr bwMode="auto">
        <a:xfrm>
          <a:off x="581025" y="1416367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2</xdr:row>
      <xdr:rowOff>19050</xdr:rowOff>
    </xdr:to>
    <xdr:sp macro="" textlink="">
      <xdr:nvSpPr>
        <xdr:cNvPr id="32" name="AutoShape 2" descr="image002"/>
        <xdr:cNvSpPr>
          <a:spLocks noChangeAspect="1" noChangeArrowheads="1"/>
        </xdr:cNvSpPr>
      </xdr:nvSpPr>
      <xdr:spPr bwMode="auto">
        <a:xfrm>
          <a:off x="581025" y="1416367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2</xdr:row>
      <xdr:rowOff>19050</xdr:rowOff>
    </xdr:to>
    <xdr:sp macro="" textlink="">
      <xdr:nvSpPr>
        <xdr:cNvPr id="33" name="AutoShape 3" descr="image002"/>
        <xdr:cNvSpPr>
          <a:spLocks noChangeAspect="1" noChangeArrowheads="1"/>
        </xdr:cNvSpPr>
      </xdr:nvSpPr>
      <xdr:spPr bwMode="auto">
        <a:xfrm>
          <a:off x="581025" y="1416367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2</xdr:row>
      <xdr:rowOff>19050</xdr:rowOff>
    </xdr:to>
    <xdr:sp macro="" textlink="">
      <xdr:nvSpPr>
        <xdr:cNvPr id="34" name="AutoShape 4" descr="image002"/>
        <xdr:cNvSpPr>
          <a:spLocks noChangeAspect="1" noChangeArrowheads="1"/>
        </xdr:cNvSpPr>
      </xdr:nvSpPr>
      <xdr:spPr bwMode="auto">
        <a:xfrm>
          <a:off x="581025" y="1416367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2</xdr:row>
      <xdr:rowOff>19050</xdr:rowOff>
    </xdr:to>
    <xdr:sp macro="" textlink="">
      <xdr:nvSpPr>
        <xdr:cNvPr id="35" name="AutoShape 10" descr="image002"/>
        <xdr:cNvSpPr>
          <a:spLocks noChangeAspect="1" noChangeArrowheads="1"/>
        </xdr:cNvSpPr>
      </xdr:nvSpPr>
      <xdr:spPr bwMode="auto">
        <a:xfrm>
          <a:off x="581025" y="1416367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2</xdr:row>
      <xdr:rowOff>19050</xdr:rowOff>
    </xdr:to>
    <xdr:sp macro="" textlink="">
      <xdr:nvSpPr>
        <xdr:cNvPr id="36" name="AutoShape 1" descr="image002"/>
        <xdr:cNvSpPr>
          <a:spLocks noChangeAspect="1" noChangeArrowheads="1"/>
        </xdr:cNvSpPr>
      </xdr:nvSpPr>
      <xdr:spPr bwMode="auto">
        <a:xfrm>
          <a:off x="581025" y="1416367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2</xdr:row>
      <xdr:rowOff>19050</xdr:rowOff>
    </xdr:to>
    <xdr:sp macro="" textlink="">
      <xdr:nvSpPr>
        <xdr:cNvPr id="37" name="AutoShape 2" descr="image002"/>
        <xdr:cNvSpPr>
          <a:spLocks noChangeAspect="1" noChangeArrowheads="1"/>
        </xdr:cNvSpPr>
      </xdr:nvSpPr>
      <xdr:spPr bwMode="auto">
        <a:xfrm>
          <a:off x="581025" y="1416367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2</xdr:row>
      <xdr:rowOff>19050</xdr:rowOff>
    </xdr:to>
    <xdr:sp macro="" textlink="">
      <xdr:nvSpPr>
        <xdr:cNvPr id="38" name="AutoShape 3" descr="image002"/>
        <xdr:cNvSpPr>
          <a:spLocks noChangeAspect="1" noChangeArrowheads="1"/>
        </xdr:cNvSpPr>
      </xdr:nvSpPr>
      <xdr:spPr bwMode="auto">
        <a:xfrm>
          <a:off x="581025" y="1416367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2</xdr:row>
      <xdr:rowOff>19050</xdr:rowOff>
    </xdr:to>
    <xdr:sp macro="" textlink="">
      <xdr:nvSpPr>
        <xdr:cNvPr id="39" name="AutoShape 4" descr="image002"/>
        <xdr:cNvSpPr>
          <a:spLocks noChangeAspect="1" noChangeArrowheads="1"/>
        </xdr:cNvSpPr>
      </xdr:nvSpPr>
      <xdr:spPr bwMode="auto">
        <a:xfrm>
          <a:off x="581025" y="1416367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2</xdr:row>
      <xdr:rowOff>19050</xdr:rowOff>
    </xdr:to>
    <xdr:sp macro="" textlink="">
      <xdr:nvSpPr>
        <xdr:cNvPr id="40" name="AutoShape 10" descr="image002"/>
        <xdr:cNvSpPr>
          <a:spLocks noChangeAspect="1" noChangeArrowheads="1"/>
        </xdr:cNvSpPr>
      </xdr:nvSpPr>
      <xdr:spPr bwMode="auto">
        <a:xfrm>
          <a:off x="581025" y="1416367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2</xdr:row>
      <xdr:rowOff>19050</xdr:rowOff>
    </xdr:to>
    <xdr:sp macro="" textlink="">
      <xdr:nvSpPr>
        <xdr:cNvPr id="41" name="AutoShape 1" descr="image002"/>
        <xdr:cNvSpPr>
          <a:spLocks noChangeAspect="1" noChangeArrowheads="1"/>
        </xdr:cNvSpPr>
      </xdr:nvSpPr>
      <xdr:spPr bwMode="auto">
        <a:xfrm>
          <a:off x="581025" y="1416367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2</xdr:row>
      <xdr:rowOff>19050</xdr:rowOff>
    </xdr:to>
    <xdr:sp macro="" textlink="">
      <xdr:nvSpPr>
        <xdr:cNvPr id="42" name="AutoShape 2" descr="image002"/>
        <xdr:cNvSpPr>
          <a:spLocks noChangeAspect="1" noChangeArrowheads="1"/>
        </xdr:cNvSpPr>
      </xdr:nvSpPr>
      <xdr:spPr bwMode="auto">
        <a:xfrm>
          <a:off x="581025" y="1416367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2</xdr:row>
      <xdr:rowOff>19050</xdr:rowOff>
    </xdr:to>
    <xdr:sp macro="" textlink="">
      <xdr:nvSpPr>
        <xdr:cNvPr id="43" name="AutoShape 3" descr="image002"/>
        <xdr:cNvSpPr>
          <a:spLocks noChangeAspect="1" noChangeArrowheads="1"/>
        </xdr:cNvSpPr>
      </xdr:nvSpPr>
      <xdr:spPr bwMode="auto">
        <a:xfrm>
          <a:off x="581025" y="1416367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2</xdr:row>
      <xdr:rowOff>19050</xdr:rowOff>
    </xdr:to>
    <xdr:sp macro="" textlink="">
      <xdr:nvSpPr>
        <xdr:cNvPr id="44" name="AutoShape 4" descr="image002"/>
        <xdr:cNvSpPr>
          <a:spLocks noChangeAspect="1" noChangeArrowheads="1"/>
        </xdr:cNvSpPr>
      </xdr:nvSpPr>
      <xdr:spPr bwMode="auto">
        <a:xfrm>
          <a:off x="581025" y="1416367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2</xdr:row>
      <xdr:rowOff>19050</xdr:rowOff>
    </xdr:to>
    <xdr:sp macro="" textlink="">
      <xdr:nvSpPr>
        <xdr:cNvPr id="45" name="AutoShape 10" descr="image002"/>
        <xdr:cNvSpPr>
          <a:spLocks noChangeAspect="1" noChangeArrowheads="1"/>
        </xdr:cNvSpPr>
      </xdr:nvSpPr>
      <xdr:spPr bwMode="auto">
        <a:xfrm>
          <a:off x="581025" y="1416367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2</xdr:row>
      <xdr:rowOff>19051</xdr:rowOff>
    </xdr:to>
    <xdr:sp macro="" textlink="">
      <xdr:nvSpPr>
        <xdr:cNvPr id="46" name="AutoShape 1" descr="image002"/>
        <xdr:cNvSpPr>
          <a:spLocks noChangeAspect="1" noChangeArrowheads="1"/>
        </xdr:cNvSpPr>
      </xdr:nvSpPr>
      <xdr:spPr bwMode="auto">
        <a:xfrm>
          <a:off x="581025" y="7896225"/>
          <a:ext cx="142875" cy="180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2</xdr:row>
      <xdr:rowOff>19051</xdr:rowOff>
    </xdr:to>
    <xdr:sp macro="" textlink="">
      <xdr:nvSpPr>
        <xdr:cNvPr id="47" name="AutoShape 2" descr="image002"/>
        <xdr:cNvSpPr>
          <a:spLocks noChangeAspect="1" noChangeArrowheads="1"/>
        </xdr:cNvSpPr>
      </xdr:nvSpPr>
      <xdr:spPr bwMode="auto">
        <a:xfrm>
          <a:off x="581025" y="7896225"/>
          <a:ext cx="142875" cy="180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2</xdr:row>
      <xdr:rowOff>19051</xdr:rowOff>
    </xdr:to>
    <xdr:sp macro="" textlink="">
      <xdr:nvSpPr>
        <xdr:cNvPr id="48" name="AutoShape 3" descr="image002"/>
        <xdr:cNvSpPr>
          <a:spLocks noChangeAspect="1" noChangeArrowheads="1"/>
        </xdr:cNvSpPr>
      </xdr:nvSpPr>
      <xdr:spPr bwMode="auto">
        <a:xfrm>
          <a:off x="581025" y="7896225"/>
          <a:ext cx="142875" cy="180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2</xdr:row>
      <xdr:rowOff>19051</xdr:rowOff>
    </xdr:to>
    <xdr:sp macro="" textlink="">
      <xdr:nvSpPr>
        <xdr:cNvPr id="49" name="AutoShape 4" descr="image002"/>
        <xdr:cNvSpPr>
          <a:spLocks noChangeAspect="1" noChangeArrowheads="1"/>
        </xdr:cNvSpPr>
      </xdr:nvSpPr>
      <xdr:spPr bwMode="auto">
        <a:xfrm>
          <a:off x="581025" y="7896225"/>
          <a:ext cx="142875" cy="180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2</xdr:row>
      <xdr:rowOff>19051</xdr:rowOff>
    </xdr:to>
    <xdr:sp macro="" textlink="">
      <xdr:nvSpPr>
        <xdr:cNvPr id="50" name="AutoShape 10" descr="image002"/>
        <xdr:cNvSpPr>
          <a:spLocks noChangeAspect="1" noChangeArrowheads="1"/>
        </xdr:cNvSpPr>
      </xdr:nvSpPr>
      <xdr:spPr bwMode="auto">
        <a:xfrm>
          <a:off x="581025" y="7896225"/>
          <a:ext cx="142875" cy="180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2</xdr:row>
      <xdr:rowOff>19051</xdr:rowOff>
    </xdr:to>
    <xdr:sp macro="" textlink="">
      <xdr:nvSpPr>
        <xdr:cNvPr id="51" name="AutoShape 1" descr="image002"/>
        <xdr:cNvSpPr>
          <a:spLocks noChangeAspect="1" noChangeArrowheads="1"/>
        </xdr:cNvSpPr>
      </xdr:nvSpPr>
      <xdr:spPr bwMode="auto">
        <a:xfrm>
          <a:off x="581025" y="7896225"/>
          <a:ext cx="142875" cy="180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2</xdr:row>
      <xdr:rowOff>19051</xdr:rowOff>
    </xdr:to>
    <xdr:sp macro="" textlink="">
      <xdr:nvSpPr>
        <xdr:cNvPr id="52" name="AutoShape 2" descr="image002"/>
        <xdr:cNvSpPr>
          <a:spLocks noChangeAspect="1" noChangeArrowheads="1"/>
        </xdr:cNvSpPr>
      </xdr:nvSpPr>
      <xdr:spPr bwMode="auto">
        <a:xfrm>
          <a:off x="581025" y="7896225"/>
          <a:ext cx="142875" cy="180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2</xdr:row>
      <xdr:rowOff>19051</xdr:rowOff>
    </xdr:to>
    <xdr:sp macro="" textlink="">
      <xdr:nvSpPr>
        <xdr:cNvPr id="53" name="AutoShape 3" descr="image002"/>
        <xdr:cNvSpPr>
          <a:spLocks noChangeAspect="1" noChangeArrowheads="1"/>
        </xdr:cNvSpPr>
      </xdr:nvSpPr>
      <xdr:spPr bwMode="auto">
        <a:xfrm>
          <a:off x="581025" y="7896225"/>
          <a:ext cx="142875" cy="180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2</xdr:row>
      <xdr:rowOff>19051</xdr:rowOff>
    </xdr:to>
    <xdr:sp macro="" textlink="">
      <xdr:nvSpPr>
        <xdr:cNvPr id="54" name="AutoShape 4" descr="image002"/>
        <xdr:cNvSpPr>
          <a:spLocks noChangeAspect="1" noChangeArrowheads="1"/>
        </xdr:cNvSpPr>
      </xdr:nvSpPr>
      <xdr:spPr bwMode="auto">
        <a:xfrm>
          <a:off x="581025" y="7896225"/>
          <a:ext cx="142875" cy="180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2</xdr:row>
      <xdr:rowOff>19051</xdr:rowOff>
    </xdr:to>
    <xdr:sp macro="" textlink="">
      <xdr:nvSpPr>
        <xdr:cNvPr id="55" name="AutoShape 10" descr="image002"/>
        <xdr:cNvSpPr>
          <a:spLocks noChangeAspect="1" noChangeArrowheads="1"/>
        </xdr:cNvSpPr>
      </xdr:nvSpPr>
      <xdr:spPr bwMode="auto">
        <a:xfrm>
          <a:off x="581025" y="7896225"/>
          <a:ext cx="142875" cy="180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2</xdr:row>
      <xdr:rowOff>19051</xdr:rowOff>
    </xdr:to>
    <xdr:sp macro="" textlink="">
      <xdr:nvSpPr>
        <xdr:cNvPr id="56" name="AutoShape 1" descr="image002"/>
        <xdr:cNvSpPr>
          <a:spLocks noChangeAspect="1" noChangeArrowheads="1"/>
        </xdr:cNvSpPr>
      </xdr:nvSpPr>
      <xdr:spPr bwMode="auto">
        <a:xfrm>
          <a:off x="581025" y="7896225"/>
          <a:ext cx="142875" cy="180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2</xdr:row>
      <xdr:rowOff>19051</xdr:rowOff>
    </xdr:to>
    <xdr:sp macro="" textlink="">
      <xdr:nvSpPr>
        <xdr:cNvPr id="57" name="AutoShape 2" descr="image002"/>
        <xdr:cNvSpPr>
          <a:spLocks noChangeAspect="1" noChangeArrowheads="1"/>
        </xdr:cNvSpPr>
      </xdr:nvSpPr>
      <xdr:spPr bwMode="auto">
        <a:xfrm>
          <a:off x="581025" y="7896225"/>
          <a:ext cx="142875" cy="180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2</xdr:row>
      <xdr:rowOff>19051</xdr:rowOff>
    </xdr:to>
    <xdr:sp macro="" textlink="">
      <xdr:nvSpPr>
        <xdr:cNvPr id="58" name="AutoShape 3" descr="image002"/>
        <xdr:cNvSpPr>
          <a:spLocks noChangeAspect="1" noChangeArrowheads="1"/>
        </xdr:cNvSpPr>
      </xdr:nvSpPr>
      <xdr:spPr bwMode="auto">
        <a:xfrm>
          <a:off x="581025" y="7896225"/>
          <a:ext cx="142875" cy="180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2</xdr:row>
      <xdr:rowOff>19051</xdr:rowOff>
    </xdr:to>
    <xdr:sp macro="" textlink="">
      <xdr:nvSpPr>
        <xdr:cNvPr id="59" name="AutoShape 4" descr="image002"/>
        <xdr:cNvSpPr>
          <a:spLocks noChangeAspect="1" noChangeArrowheads="1"/>
        </xdr:cNvSpPr>
      </xdr:nvSpPr>
      <xdr:spPr bwMode="auto">
        <a:xfrm>
          <a:off x="581025" y="7896225"/>
          <a:ext cx="142875" cy="180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2</xdr:row>
      <xdr:rowOff>19051</xdr:rowOff>
    </xdr:to>
    <xdr:sp macro="" textlink="">
      <xdr:nvSpPr>
        <xdr:cNvPr id="60" name="AutoShape 10" descr="image002"/>
        <xdr:cNvSpPr>
          <a:spLocks noChangeAspect="1" noChangeArrowheads="1"/>
        </xdr:cNvSpPr>
      </xdr:nvSpPr>
      <xdr:spPr bwMode="auto">
        <a:xfrm>
          <a:off x="581025" y="7896225"/>
          <a:ext cx="142875" cy="180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2</xdr:row>
      <xdr:rowOff>19050</xdr:rowOff>
    </xdr:to>
    <xdr:sp macro="" textlink="">
      <xdr:nvSpPr>
        <xdr:cNvPr id="61" name="AutoShape 1" descr="image002"/>
        <xdr:cNvSpPr>
          <a:spLocks noChangeAspect="1" noChangeArrowheads="1"/>
        </xdr:cNvSpPr>
      </xdr:nvSpPr>
      <xdr:spPr bwMode="auto">
        <a:xfrm>
          <a:off x="581025" y="37719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2</xdr:row>
      <xdr:rowOff>19050</xdr:rowOff>
    </xdr:to>
    <xdr:sp macro="" textlink="">
      <xdr:nvSpPr>
        <xdr:cNvPr id="62" name="AutoShape 2" descr="image002"/>
        <xdr:cNvSpPr>
          <a:spLocks noChangeAspect="1" noChangeArrowheads="1"/>
        </xdr:cNvSpPr>
      </xdr:nvSpPr>
      <xdr:spPr bwMode="auto">
        <a:xfrm>
          <a:off x="581025" y="37719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2</xdr:row>
      <xdr:rowOff>19050</xdr:rowOff>
    </xdr:to>
    <xdr:sp macro="" textlink="">
      <xdr:nvSpPr>
        <xdr:cNvPr id="63" name="AutoShape 3" descr="image002"/>
        <xdr:cNvSpPr>
          <a:spLocks noChangeAspect="1" noChangeArrowheads="1"/>
        </xdr:cNvSpPr>
      </xdr:nvSpPr>
      <xdr:spPr bwMode="auto">
        <a:xfrm>
          <a:off x="581025" y="37719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2</xdr:row>
      <xdr:rowOff>19050</xdr:rowOff>
    </xdr:to>
    <xdr:sp macro="" textlink="">
      <xdr:nvSpPr>
        <xdr:cNvPr id="64" name="AutoShape 4" descr="image002"/>
        <xdr:cNvSpPr>
          <a:spLocks noChangeAspect="1" noChangeArrowheads="1"/>
        </xdr:cNvSpPr>
      </xdr:nvSpPr>
      <xdr:spPr bwMode="auto">
        <a:xfrm>
          <a:off x="581025" y="37719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2</xdr:row>
      <xdr:rowOff>19050</xdr:rowOff>
    </xdr:to>
    <xdr:sp macro="" textlink="">
      <xdr:nvSpPr>
        <xdr:cNvPr id="65" name="AutoShape 10" descr="image002"/>
        <xdr:cNvSpPr>
          <a:spLocks noChangeAspect="1" noChangeArrowheads="1"/>
        </xdr:cNvSpPr>
      </xdr:nvSpPr>
      <xdr:spPr bwMode="auto">
        <a:xfrm>
          <a:off x="581025" y="37719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2</xdr:row>
      <xdr:rowOff>19050</xdr:rowOff>
    </xdr:to>
    <xdr:sp macro="" textlink="">
      <xdr:nvSpPr>
        <xdr:cNvPr id="66" name="AutoShape 1" descr="image002"/>
        <xdr:cNvSpPr>
          <a:spLocks noChangeAspect="1" noChangeArrowheads="1"/>
        </xdr:cNvSpPr>
      </xdr:nvSpPr>
      <xdr:spPr bwMode="auto">
        <a:xfrm>
          <a:off x="581025" y="37719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2</xdr:row>
      <xdr:rowOff>19050</xdr:rowOff>
    </xdr:to>
    <xdr:sp macro="" textlink="">
      <xdr:nvSpPr>
        <xdr:cNvPr id="67" name="AutoShape 2" descr="image002"/>
        <xdr:cNvSpPr>
          <a:spLocks noChangeAspect="1" noChangeArrowheads="1"/>
        </xdr:cNvSpPr>
      </xdr:nvSpPr>
      <xdr:spPr bwMode="auto">
        <a:xfrm>
          <a:off x="581025" y="37719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2</xdr:row>
      <xdr:rowOff>19050</xdr:rowOff>
    </xdr:to>
    <xdr:sp macro="" textlink="">
      <xdr:nvSpPr>
        <xdr:cNvPr id="68" name="AutoShape 3" descr="image002"/>
        <xdr:cNvSpPr>
          <a:spLocks noChangeAspect="1" noChangeArrowheads="1"/>
        </xdr:cNvSpPr>
      </xdr:nvSpPr>
      <xdr:spPr bwMode="auto">
        <a:xfrm>
          <a:off x="581025" y="37719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2</xdr:row>
      <xdr:rowOff>19050</xdr:rowOff>
    </xdr:to>
    <xdr:sp macro="" textlink="">
      <xdr:nvSpPr>
        <xdr:cNvPr id="69" name="AutoShape 4" descr="image002"/>
        <xdr:cNvSpPr>
          <a:spLocks noChangeAspect="1" noChangeArrowheads="1"/>
        </xdr:cNvSpPr>
      </xdr:nvSpPr>
      <xdr:spPr bwMode="auto">
        <a:xfrm>
          <a:off x="581025" y="37719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2</xdr:row>
      <xdr:rowOff>19050</xdr:rowOff>
    </xdr:to>
    <xdr:sp macro="" textlink="">
      <xdr:nvSpPr>
        <xdr:cNvPr id="70" name="AutoShape 10" descr="image002"/>
        <xdr:cNvSpPr>
          <a:spLocks noChangeAspect="1" noChangeArrowheads="1"/>
        </xdr:cNvSpPr>
      </xdr:nvSpPr>
      <xdr:spPr bwMode="auto">
        <a:xfrm>
          <a:off x="581025" y="37719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2</xdr:row>
      <xdr:rowOff>19050</xdr:rowOff>
    </xdr:to>
    <xdr:sp macro="" textlink="">
      <xdr:nvSpPr>
        <xdr:cNvPr id="71" name="AutoShape 1" descr="image002"/>
        <xdr:cNvSpPr>
          <a:spLocks noChangeAspect="1" noChangeArrowheads="1"/>
        </xdr:cNvSpPr>
      </xdr:nvSpPr>
      <xdr:spPr bwMode="auto">
        <a:xfrm>
          <a:off x="581025" y="37719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2</xdr:row>
      <xdr:rowOff>19050</xdr:rowOff>
    </xdr:to>
    <xdr:sp macro="" textlink="">
      <xdr:nvSpPr>
        <xdr:cNvPr id="72" name="AutoShape 2" descr="image002"/>
        <xdr:cNvSpPr>
          <a:spLocks noChangeAspect="1" noChangeArrowheads="1"/>
        </xdr:cNvSpPr>
      </xdr:nvSpPr>
      <xdr:spPr bwMode="auto">
        <a:xfrm>
          <a:off x="581025" y="37719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2</xdr:row>
      <xdr:rowOff>19050</xdr:rowOff>
    </xdr:to>
    <xdr:sp macro="" textlink="">
      <xdr:nvSpPr>
        <xdr:cNvPr id="73" name="AutoShape 3" descr="image002"/>
        <xdr:cNvSpPr>
          <a:spLocks noChangeAspect="1" noChangeArrowheads="1"/>
        </xdr:cNvSpPr>
      </xdr:nvSpPr>
      <xdr:spPr bwMode="auto">
        <a:xfrm>
          <a:off x="581025" y="37719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2</xdr:row>
      <xdr:rowOff>19050</xdr:rowOff>
    </xdr:to>
    <xdr:sp macro="" textlink="">
      <xdr:nvSpPr>
        <xdr:cNvPr id="74" name="AutoShape 4" descr="image002"/>
        <xdr:cNvSpPr>
          <a:spLocks noChangeAspect="1" noChangeArrowheads="1"/>
        </xdr:cNvSpPr>
      </xdr:nvSpPr>
      <xdr:spPr bwMode="auto">
        <a:xfrm>
          <a:off x="581025" y="37719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2</xdr:row>
      <xdr:rowOff>19050</xdr:rowOff>
    </xdr:to>
    <xdr:sp macro="" textlink="">
      <xdr:nvSpPr>
        <xdr:cNvPr id="75" name="AutoShape 10" descr="image002"/>
        <xdr:cNvSpPr>
          <a:spLocks noChangeAspect="1" noChangeArrowheads="1"/>
        </xdr:cNvSpPr>
      </xdr:nvSpPr>
      <xdr:spPr bwMode="auto">
        <a:xfrm>
          <a:off x="581025" y="37719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2</xdr:row>
      <xdr:rowOff>28575</xdr:rowOff>
    </xdr:to>
    <xdr:sp macro="" textlink="">
      <xdr:nvSpPr>
        <xdr:cNvPr id="76" name="AutoShape 2" descr="image002"/>
        <xdr:cNvSpPr>
          <a:spLocks noChangeAspect="1" noChangeArrowheads="1"/>
        </xdr:cNvSpPr>
      </xdr:nvSpPr>
      <xdr:spPr bwMode="auto">
        <a:xfrm>
          <a:off x="581025" y="3771900"/>
          <a:ext cx="1428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2</xdr:row>
      <xdr:rowOff>28575</xdr:rowOff>
    </xdr:to>
    <xdr:sp macro="" textlink="">
      <xdr:nvSpPr>
        <xdr:cNvPr id="77" name="AutoShape 3" descr="image002"/>
        <xdr:cNvSpPr>
          <a:spLocks noChangeAspect="1" noChangeArrowheads="1"/>
        </xdr:cNvSpPr>
      </xdr:nvSpPr>
      <xdr:spPr bwMode="auto">
        <a:xfrm>
          <a:off x="581025" y="3771900"/>
          <a:ext cx="1428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2</xdr:row>
      <xdr:rowOff>28575</xdr:rowOff>
    </xdr:to>
    <xdr:sp macro="" textlink="">
      <xdr:nvSpPr>
        <xdr:cNvPr id="78" name="AutoShape 4" descr="image002"/>
        <xdr:cNvSpPr>
          <a:spLocks noChangeAspect="1" noChangeArrowheads="1"/>
        </xdr:cNvSpPr>
      </xdr:nvSpPr>
      <xdr:spPr bwMode="auto">
        <a:xfrm>
          <a:off x="581025" y="3771900"/>
          <a:ext cx="1428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2</xdr:row>
      <xdr:rowOff>28575</xdr:rowOff>
    </xdr:to>
    <xdr:sp macro="" textlink="">
      <xdr:nvSpPr>
        <xdr:cNvPr id="79" name="AutoShape 10" descr="image002"/>
        <xdr:cNvSpPr>
          <a:spLocks noChangeAspect="1" noChangeArrowheads="1"/>
        </xdr:cNvSpPr>
      </xdr:nvSpPr>
      <xdr:spPr bwMode="auto">
        <a:xfrm>
          <a:off x="581025" y="3771900"/>
          <a:ext cx="1428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2</xdr:row>
      <xdr:rowOff>28575</xdr:rowOff>
    </xdr:to>
    <xdr:sp macro="" textlink="">
      <xdr:nvSpPr>
        <xdr:cNvPr id="80" name="AutoShape 1" descr="image002"/>
        <xdr:cNvSpPr>
          <a:spLocks noChangeAspect="1" noChangeArrowheads="1"/>
        </xdr:cNvSpPr>
      </xdr:nvSpPr>
      <xdr:spPr bwMode="auto">
        <a:xfrm>
          <a:off x="581025" y="3771900"/>
          <a:ext cx="1428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2</xdr:row>
      <xdr:rowOff>28575</xdr:rowOff>
    </xdr:to>
    <xdr:sp macro="" textlink="">
      <xdr:nvSpPr>
        <xdr:cNvPr id="81" name="AutoShape 2" descr="image002"/>
        <xdr:cNvSpPr>
          <a:spLocks noChangeAspect="1" noChangeArrowheads="1"/>
        </xdr:cNvSpPr>
      </xdr:nvSpPr>
      <xdr:spPr bwMode="auto">
        <a:xfrm>
          <a:off x="581025" y="3771900"/>
          <a:ext cx="1428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2</xdr:row>
      <xdr:rowOff>28575</xdr:rowOff>
    </xdr:to>
    <xdr:sp macro="" textlink="">
      <xdr:nvSpPr>
        <xdr:cNvPr id="82" name="AutoShape 3" descr="image002"/>
        <xdr:cNvSpPr>
          <a:spLocks noChangeAspect="1" noChangeArrowheads="1"/>
        </xdr:cNvSpPr>
      </xdr:nvSpPr>
      <xdr:spPr bwMode="auto">
        <a:xfrm>
          <a:off x="581025" y="3771900"/>
          <a:ext cx="1428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2</xdr:row>
      <xdr:rowOff>28575</xdr:rowOff>
    </xdr:to>
    <xdr:sp macro="" textlink="">
      <xdr:nvSpPr>
        <xdr:cNvPr id="83" name="AutoShape 4" descr="image002"/>
        <xdr:cNvSpPr>
          <a:spLocks noChangeAspect="1" noChangeArrowheads="1"/>
        </xdr:cNvSpPr>
      </xdr:nvSpPr>
      <xdr:spPr bwMode="auto">
        <a:xfrm>
          <a:off x="581025" y="3771900"/>
          <a:ext cx="1428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2</xdr:row>
      <xdr:rowOff>28575</xdr:rowOff>
    </xdr:to>
    <xdr:sp macro="" textlink="">
      <xdr:nvSpPr>
        <xdr:cNvPr id="84" name="AutoShape 10" descr="image002"/>
        <xdr:cNvSpPr>
          <a:spLocks noChangeAspect="1" noChangeArrowheads="1"/>
        </xdr:cNvSpPr>
      </xdr:nvSpPr>
      <xdr:spPr bwMode="auto">
        <a:xfrm>
          <a:off x="581025" y="3771900"/>
          <a:ext cx="1428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2</xdr:row>
      <xdr:rowOff>28575</xdr:rowOff>
    </xdr:to>
    <xdr:sp macro="" textlink="">
      <xdr:nvSpPr>
        <xdr:cNvPr id="85" name="AutoShape 1" descr="image002"/>
        <xdr:cNvSpPr>
          <a:spLocks noChangeAspect="1" noChangeArrowheads="1"/>
        </xdr:cNvSpPr>
      </xdr:nvSpPr>
      <xdr:spPr bwMode="auto">
        <a:xfrm>
          <a:off x="581025" y="3771900"/>
          <a:ext cx="1428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2</xdr:row>
      <xdr:rowOff>28575</xdr:rowOff>
    </xdr:to>
    <xdr:sp macro="" textlink="">
      <xdr:nvSpPr>
        <xdr:cNvPr id="86" name="AutoShape 2" descr="image002"/>
        <xdr:cNvSpPr>
          <a:spLocks noChangeAspect="1" noChangeArrowheads="1"/>
        </xdr:cNvSpPr>
      </xdr:nvSpPr>
      <xdr:spPr bwMode="auto">
        <a:xfrm>
          <a:off x="581025" y="3771900"/>
          <a:ext cx="1428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2</xdr:row>
      <xdr:rowOff>28575</xdr:rowOff>
    </xdr:to>
    <xdr:sp macro="" textlink="">
      <xdr:nvSpPr>
        <xdr:cNvPr id="87" name="AutoShape 3" descr="image002"/>
        <xdr:cNvSpPr>
          <a:spLocks noChangeAspect="1" noChangeArrowheads="1"/>
        </xdr:cNvSpPr>
      </xdr:nvSpPr>
      <xdr:spPr bwMode="auto">
        <a:xfrm>
          <a:off x="581025" y="3771900"/>
          <a:ext cx="1428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2</xdr:row>
      <xdr:rowOff>28575</xdr:rowOff>
    </xdr:to>
    <xdr:sp macro="" textlink="">
      <xdr:nvSpPr>
        <xdr:cNvPr id="88" name="AutoShape 4" descr="image002"/>
        <xdr:cNvSpPr>
          <a:spLocks noChangeAspect="1" noChangeArrowheads="1"/>
        </xdr:cNvSpPr>
      </xdr:nvSpPr>
      <xdr:spPr bwMode="auto">
        <a:xfrm>
          <a:off x="581025" y="3771900"/>
          <a:ext cx="1428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142875</xdr:colOff>
      <xdr:row>2</xdr:row>
      <xdr:rowOff>28575</xdr:rowOff>
    </xdr:to>
    <xdr:sp macro="" textlink="">
      <xdr:nvSpPr>
        <xdr:cNvPr id="89" name="AutoShape 10" descr="image002"/>
        <xdr:cNvSpPr>
          <a:spLocks noChangeAspect="1" noChangeArrowheads="1"/>
        </xdr:cNvSpPr>
      </xdr:nvSpPr>
      <xdr:spPr bwMode="auto">
        <a:xfrm>
          <a:off x="581025" y="3771900"/>
          <a:ext cx="1428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andre/Ambiente%20de%20trabalho/TEIP_2013_14/plano%20de%20melhoria_2013_14/relatorioTEIP%202011_2012_draft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aulo/Desktop/reuni&#227;o_12_06_2013/plano%20de%20melhoria/relatorioTEIP%202011_2012_draft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pandre/Ambiente%20de%20trabalho/Relat&#243;rio%2011_12/pedido%20de%20relat&#243;rio/relatorioTEIP%202011_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ício"/>
      <sheetName val="0_Atualização de dados"/>
      <sheetName val="1_IAA"/>
      <sheetName val="2_Av I"/>
      <sheetName val="3_Av Ext"/>
      <sheetName val="4_Indisciplina"/>
      <sheetName val="5_Metas"/>
      <sheetName val="6_Classif Ações"/>
      <sheetName val="6_Classif Acções "/>
      <sheetName val="6_Classif Ações_PDF"/>
      <sheetName val="7_Ações_alcançaram metas"/>
      <sheetName val="8_Ações_não alcançaram metas"/>
      <sheetName val="9_Grau de satisfação"/>
      <sheetName val="10 e 11"/>
      <sheetName val="12_SWOT"/>
      <sheetName val="13_Comentários"/>
      <sheetName val="Folh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ício"/>
      <sheetName val="0_Atualização de dados"/>
      <sheetName val="1_IAA"/>
      <sheetName val="2_Av I"/>
      <sheetName val="3_Av Ext"/>
      <sheetName val="4_Indisciplina"/>
      <sheetName val="5_Metas"/>
      <sheetName val="6_Classif Ações"/>
      <sheetName val="6_Classif Acções "/>
      <sheetName val="6_Classif Ações_PDF"/>
      <sheetName val="7_Ações_alcançaram metas"/>
      <sheetName val="8_Ações_não alcançaram metas"/>
      <sheetName val="9_Grau de satisfação"/>
      <sheetName val="10 e 11"/>
      <sheetName val="12_SWOT"/>
      <sheetName val="13_Comentários"/>
      <sheetName val="Folh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ício"/>
      <sheetName val="0_Atualização de dados"/>
      <sheetName val="1_IAA"/>
      <sheetName val="2_Av I"/>
      <sheetName val="3_Av Ext"/>
      <sheetName val="4_Indisciplina"/>
      <sheetName val="5_Metas"/>
      <sheetName val="6_Classif Ações"/>
      <sheetName val="6_Classif Ações_PDF"/>
      <sheetName val="7_Ações_alcançaram metas"/>
      <sheetName val="8_Ações_não alcançaram metas"/>
      <sheetName val="9_Grau de satisfação"/>
      <sheetName val="10 e 11"/>
      <sheetName val="12_SWOT"/>
      <sheetName val="13_Comentários"/>
      <sheetName val="Folh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0070C0"/>
        </a:solidFill>
        <a:ln w="9525">
          <a:noFill/>
          <a:miter lim="800000"/>
          <a:headEnd/>
          <a:tailEnd/>
        </a:ln>
      </a:spPr>
      <a:bodyPr/>
      <a:lst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
  <dimension ref="A2:I45"/>
  <sheetViews>
    <sheetView showGridLines="0" topLeftCell="A26" workbookViewId="0">
      <selection activeCell="L32" sqref="L32"/>
    </sheetView>
  </sheetViews>
  <sheetFormatPr defaultRowHeight="16.5" customHeight="1" x14ac:dyDescent="0.2"/>
  <cols>
    <col min="1" max="1" width="3.85546875" style="22" customWidth="1"/>
    <col min="2" max="2" width="14.7109375" style="4" customWidth="1"/>
    <col min="3" max="3" width="14.5703125" style="4" customWidth="1"/>
    <col min="4" max="4" width="15.42578125" style="4" customWidth="1"/>
    <col min="5" max="7" width="14.7109375" style="4" customWidth="1"/>
    <col min="8" max="8" width="4.7109375" style="4" customWidth="1"/>
    <col min="9" max="16384" width="9.140625" style="4"/>
  </cols>
  <sheetData>
    <row r="2" spans="1:9" ht="26.25" customHeight="1" x14ac:dyDescent="0.2">
      <c r="A2" s="403" t="s">
        <v>311</v>
      </c>
      <c r="B2" s="404"/>
      <c r="C2" s="404"/>
      <c r="D2" s="404"/>
      <c r="E2" s="404"/>
      <c r="F2" s="404"/>
      <c r="G2" s="404"/>
      <c r="H2" s="404"/>
    </row>
    <row r="4" spans="1:9" ht="15" customHeight="1" x14ac:dyDescent="0.2">
      <c r="B4" s="2" t="s">
        <v>11</v>
      </c>
      <c r="G4" s="25" t="s">
        <v>123</v>
      </c>
    </row>
    <row r="5" spans="1:9" ht="14.25" hidden="1" customHeight="1" x14ac:dyDescent="0.2">
      <c r="B5" s="10">
        <v>40</v>
      </c>
      <c r="C5" s="10"/>
      <c r="D5" s="10"/>
      <c r="E5" s="10"/>
      <c r="F5" s="11">
        <v>303089</v>
      </c>
      <c r="G5" s="64">
        <v>303089</v>
      </c>
    </row>
    <row r="6" spans="1:9" s="70" customFormat="1" ht="16.5" customHeight="1" x14ac:dyDescent="0.2">
      <c r="A6" s="66"/>
      <c r="B6" s="67" t="s">
        <v>119</v>
      </c>
      <c r="C6" s="67"/>
      <c r="D6" s="67"/>
      <c r="E6" s="67"/>
      <c r="F6" s="68"/>
      <c r="G6" s="65">
        <v>303089</v>
      </c>
      <c r="H6" s="69"/>
      <c r="I6" s="69"/>
    </row>
    <row r="7" spans="1:9" s="70" customFormat="1" ht="16.5" customHeight="1" x14ac:dyDescent="0.2">
      <c r="A7" s="66"/>
      <c r="B7" s="71"/>
      <c r="C7" s="71"/>
      <c r="D7" s="71"/>
      <c r="E7" s="71"/>
      <c r="F7" s="72"/>
      <c r="G7" s="64"/>
      <c r="I7" s="69"/>
    </row>
    <row r="8" spans="1:9" ht="16.5" customHeight="1" x14ac:dyDescent="0.2">
      <c r="B8" s="7"/>
      <c r="C8" s="7"/>
      <c r="D8" s="7"/>
      <c r="E8" s="7"/>
      <c r="F8" s="8"/>
      <c r="G8" s="9"/>
    </row>
    <row r="9" spans="1:9" ht="50.25" customHeight="1" x14ac:dyDescent="0.2">
      <c r="B9" s="405" t="s">
        <v>309</v>
      </c>
      <c r="C9" s="406"/>
      <c r="D9" s="406"/>
      <c r="E9" s="406"/>
      <c r="F9" s="406"/>
      <c r="G9" s="407"/>
      <c r="I9" s="49"/>
    </row>
    <row r="10" spans="1:9" s="57" customFormat="1" ht="4.5" customHeight="1" x14ac:dyDescent="0.2">
      <c r="A10" s="22"/>
      <c r="B10" s="408"/>
      <c r="C10" s="408"/>
      <c r="D10" s="408"/>
      <c r="E10" s="408"/>
      <c r="F10" s="408"/>
      <c r="G10" s="408"/>
    </row>
    <row r="11" spans="1:9" s="39" customFormat="1" ht="41.25" customHeight="1" x14ac:dyDescent="0.2">
      <c r="A11" s="411" t="s">
        <v>310</v>
      </c>
      <c r="B11" s="412"/>
      <c r="C11" s="412"/>
      <c r="D11" s="412"/>
      <c r="E11" s="412"/>
      <c r="F11" s="412"/>
      <c r="G11" s="412"/>
      <c r="H11" s="413"/>
      <c r="I11" s="89"/>
    </row>
    <row r="12" spans="1:9" s="39" customFormat="1" ht="8.25" hidden="1" customHeight="1" x14ac:dyDescent="0.2">
      <c r="A12" s="99"/>
      <c r="B12" s="97"/>
      <c r="C12" s="97"/>
      <c r="D12" s="97"/>
      <c r="E12" s="97"/>
      <c r="F12" s="97"/>
      <c r="G12" s="97"/>
      <c r="H12" s="98"/>
      <c r="I12" s="89"/>
    </row>
    <row r="13" spans="1:9" s="57" customFormat="1" ht="16.5" hidden="1" customHeight="1" x14ac:dyDescent="0.2">
      <c r="A13" s="22"/>
      <c r="B13" s="414" t="s">
        <v>165</v>
      </c>
      <c r="C13" s="414"/>
      <c r="D13" s="414"/>
      <c r="E13" s="414"/>
      <c r="F13" s="414"/>
      <c r="G13" s="414"/>
    </row>
    <row r="14" spans="1:9" s="93" customFormat="1" ht="10.5" hidden="1" customHeight="1" x14ac:dyDescent="0.2">
      <c r="A14" s="91"/>
      <c r="B14" s="92"/>
      <c r="C14" s="92"/>
      <c r="D14" s="92"/>
      <c r="E14" s="92"/>
      <c r="F14" s="92"/>
      <c r="G14" s="92"/>
    </row>
    <row r="15" spans="1:9" s="94" customFormat="1" ht="27" hidden="1" customHeight="1" x14ac:dyDescent="0.2">
      <c r="B15" s="409" t="s">
        <v>156</v>
      </c>
      <c r="C15" s="409"/>
      <c r="D15" s="409"/>
      <c r="E15" s="409"/>
      <c r="F15" s="409"/>
      <c r="G15" s="409"/>
    </row>
    <row r="16" spans="1:9" s="57" customFormat="1" ht="18" hidden="1" customHeight="1" x14ac:dyDescent="0.2">
      <c r="A16" s="22"/>
      <c r="B16" s="95"/>
      <c r="C16" s="95"/>
      <c r="D16" s="95"/>
      <c r="E16" s="95"/>
      <c r="F16" s="95"/>
      <c r="G16" s="95"/>
    </row>
    <row r="17" spans="1:9" s="57" customFormat="1" ht="16.5" hidden="1" customHeight="1" x14ac:dyDescent="0.2">
      <c r="A17" s="22"/>
      <c r="B17" s="414" t="s">
        <v>166</v>
      </c>
      <c r="C17" s="414"/>
      <c r="D17" s="414"/>
      <c r="E17" s="414"/>
      <c r="F17" s="414"/>
      <c r="G17" s="414"/>
    </row>
    <row r="18" spans="1:9" s="93" customFormat="1" ht="16.5" hidden="1" customHeight="1" x14ac:dyDescent="0.2">
      <c r="A18" s="91"/>
      <c r="B18" s="92"/>
      <c r="C18" s="92"/>
      <c r="D18" s="92"/>
      <c r="E18" s="92"/>
      <c r="F18" s="92"/>
      <c r="G18" s="92"/>
    </row>
    <row r="19" spans="1:9" s="96" customFormat="1" ht="16.5" hidden="1" customHeight="1" x14ac:dyDescent="0.2">
      <c r="B19" s="399" t="s">
        <v>157</v>
      </c>
      <c r="C19" s="399"/>
      <c r="D19" s="399"/>
      <c r="E19" s="399"/>
      <c r="F19" s="399"/>
      <c r="G19" s="399"/>
    </row>
    <row r="20" spans="1:9" s="57" customFormat="1" ht="16.5" hidden="1" customHeight="1" x14ac:dyDescent="0.2">
      <c r="A20" s="22"/>
      <c r="B20" s="400" t="s">
        <v>152</v>
      </c>
      <c r="C20" s="400"/>
      <c r="D20" s="400"/>
      <c r="E20" s="400"/>
      <c r="F20" s="400"/>
      <c r="G20" s="400"/>
    </row>
    <row r="21" spans="1:9" s="57" customFormat="1" ht="25.5" hidden="1" customHeight="1" x14ac:dyDescent="0.2">
      <c r="A21" s="22"/>
      <c r="B21" s="410" t="s">
        <v>151</v>
      </c>
      <c r="C21" s="410"/>
      <c r="D21" s="410"/>
      <c r="E21" s="410"/>
      <c r="F21" s="410"/>
      <c r="G21" s="410"/>
    </row>
    <row r="22" spans="1:9" s="93" customFormat="1" ht="16.5" hidden="1" customHeight="1" x14ac:dyDescent="0.2">
      <c r="A22" s="91"/>
      <c r="B22" s="92"/>
      <c r="C22" s="92"/>
      <c r="D22" s="92"/>
      <c r="E22" s="92"/>
      <c r="F22" s="92"/>
      <c r="G22" s="92"/>
    </row>
    <row r="23" spans="1:9" s="96" customFormat="1" ht="16.5" hidden="1" customHeight="1" x14ac:dyDescent="0.2">
      <c r="B23" s="399" t="s">
        <v>158</v>
      </c>
      <c r="C23" s="399"/>
      <c r="D23" s="399"/>
      <c r="E23" s="399"/>
      <c r="F23" s="399"/>
      <c r="G23" s="399"/>
    </row>
    <row r="24" spans="1:9" s="57" customFormat="1" ht="24" hidden="1" customHeight="1" x14ac:dyDescent="0.2">
      <c r="A24" s="22"/>
      <c r="B24" s="400" t="s">
        <v>153</v>
      </c>
      <c r="C24" s="400"/>
      <c r="D24" s="400"/>
      <c r="E24" s="400"/>
      <c r="F24" s="400"/>
      <c r="G24" s="400"/>
    </row>
    <row r="25" spans="1:9" ht="16.5" hidden="1" customHeight="1" x14ac:dyDescent="0.2">
      <c r="B25" s="73"/>
      <c r="C25" s="73"/>
      <c r="D25" s="73"/>
      <c r="E25" s="73"/>
      <c r="F25" s="73"/>
      <c r="G25" s="73"/>
    </row>
    <row r="26" spans="1:9" s="57" customFormat="1" ht="21.75" customHeight="1" thickBot="1" x14ac:dyDescent="0.25">
      <c r="B26" s="74" t="s">
        <v>122</v>
      </c>
      <c r="C26" s="79"/>
      <c r="D26" s="79"/>
      <c r="E26" s="79"/>
      <c r="F26" s="79"/>
      <c r="G26" s="79"/>
    </row>
    <row r="27" spans="1:9" ht="9" customHeight="1" thickTop="1" x14ac:dyDescent="0.2">
      <c r="B27" s="73"/>
      <c r="C27" s="73"/>
      <c r="D27" s="73"/>
      <c r="E27" s="73"/>
      <c r="F27" s="73"/>
      <c r="G27" s="73"/>
    </row>
    <row r="28" spans="1:9" s="22" customFormat="1" ht="16.5" customHeight="1" x14ac:dyDescent="0.2">
      <c r="A28" s="23"/>
      <c r="B28" s="395" t="s">
        <v>47</v>
      </c>
      <c r="C28" s="395"/>
      <c r="D28" s="395"/>
      <c r="E28" s="395"/>
      <c r="F28" s="395"/>
      <c r="G28" s="395"/>
      <c r="H28" s="395"/>
      <c r="I28" s="78"/>
    </row>
    <row r="29" spans="1:9" ht="7.5" customHeight="1" x14ac:dyDescent="0.2">
      <c r="B29" s="7"/>
      <c r="C29" s="7"/>
      <c r="D29" s="7"/>
      <c r="E29" s="7"/>
      <c r="F29" s="8"/>
      <c r="G29" s="9"/>
    </row>
    <row r="30" spans="1:9" s="57" customFormat="1" ht="16.5" customHeight="1" x14ac:dyDescent="0.2">
      <c r="B30" s="21" t="s">
        <v>20</v>
      </c>
      <c r="I30" s="51"/>
    </row>
    <row r="31" spans="1:9" s="22" customFormat="1" ht="16.5" customHeight="1" x14ac:dyDescent="0.2">
      <c r="A31" s="23" t="s">
        <v>12</v>
      </c>
      <c r="B31" s="395" t="s">
        <v>32</v>
      </c>
      <c r="C31" s="395"/>
      <c r="D31" s="395"/>
      <c r="E31" s="395"/>
      <c r="F31" s="395"/>
      <c r="G31" s="395"/>
      <c r="H31" s="395"/>
      <c r="I31" s="75"/>
    </row>
    <row r="32" spans="1:9" s="22" customFormat="1" ht="16.5" customHeight="1" x14ac:dyDescent="0.2">
      <c r="A32" s="24" t="s">
        <v>49</v>
      </c>
      <c r="B32" s="395" t="s">
        <v>202</v>
      </c>
      <c r="C32" s="395"/>
      <c r="D32" s="395"/>
      <c r="E32" s="395"/>
      <c r="F32" s="395"/>
      <c r="G32" s="395"/>
      <c r="H32" s="395"/>
    </row>
    <row r="33" spans="1:9" s="22" customFormat="1" ht="16.5" customHeight="1" x14ac:dyDescent="0.2">
      <c r="A33" s="24" t="s">
        <v>50</v>
      </c>
      <c r="B33" s="395" t="s">
        <v>304</v>
      </c>
      <c r="C33" s="395"/>
      <c r="D33" s="395"/>
      <c r="E33" s="395"/>
      <c r="F33" s="395"/>
      <c r="G33" s="395"/>
      <c r="H33" s="395"/>
    </row>
    <row r="34" spans="1:9" s="22" customFormat="1" ht="16.5" customHeight="1" x14ac:dyDescent="0.2">
      <c r="A34" s="24" t="s">
        <v>303</v>
      </c>
      <c r="B34" s="395" t="s">
        <v>58</v>
      </c>
      <c r="C34" s="395"/>
      <c r="D34" s="395"/>
      <c r="E34" s="395"/>
      <c r="F34" s="395"/>
      <c r="G34" s="395"/>
      <c r="H34" s="395"/>
    </row>
    <row r="35" spans="1:9" s="109" customFormat="1" ht="16.5" customHeight="1" x14ac:dyDescent="0.2">
      <c r="A35" s="108" t="s">
        <v>13</v>
      </c>
      <c r="B35" s="401" t="s">
        <v>179</v>
      </c>
      <c r="C35" s="401"/>
      <c r="D35" s="401"/>
      <c r="E35" s="401"/>
      <c r="F35" s="401"/>
      <c r="G35" s="401"/>
      <c r="H35" s="401"/>
    </row>
    <row r="36" spans="1:9" s="22" customFormat="1" ht="16.5" customHeight="1" x14ac:dyDescent="0.2">
      <c r="A36" s="23"/>
      <c r="B36" s="395" t="s">
        <v>305</v>
      </c>
      <c r="C36" s="395"/>
      <c r="D36" s="395"/>
      <c r="E36" s="395"/>
      <c r="F36" s="395"/>
      <c r="G36" s="395"/>
      <c r="H36" s="395"/>
    </row>
    <row r="37" spans="1:9" s="22" customFormat="1" ht="16.5" customHeight="1" x14ac:dyDescent="0.2">
      <c r="A37" s="23"/>
      <c r="B37" s="395" t="s">
        <v>337</v>
      </c>
      <c r="C37" s="395"/>
      <c r="D37" s="395"/>
      <c r="E37" s="395"/>
      <c r="F37" s="395"/>
      <c r="G37" s="395"/>
      <c r="H37" s="395"/>
    </row>
    <row r="38" spans="1:9" s="22" customFormat="1" ht="16.5" customHeight="1" x14ac:dyDescent="0.2">
      <c r="A38" s="23"/>
      <c r="B38" s="395" t="s">
        <v>306</v>
      </c>
      <c r="C38" s="395"/>
      <c r="D38" s="395"/>
      <c r="E38" s="395"/>
      <c r="F38" s="395"/>
      <c r="G38" s="395"/>
      <c r="H38" s="395"/>
    </row>
    <row r="39" spans="1:9" s="22" customFormat="1" ht="16.5" customHeight="1" x14ac:dyDescent="0.2">
      <c r="A39" s="24" t="s">
        <v>14</v>
      </c>
      <c r="B39" s="395" t="s">
        <v>33</v>
      </c>
      <c r="C39" s="395"/>
      <c r="D39" s="395"/>
      <c r="E39" s="395"/>
      <c r="F39" s="395"/>
      <c r="G39" s="395"/>
      <c r="H39" s="395"/>
    </row>
    <row r="40" spans="1:9" s="77" customFormat="1" ht="16.5" customHeight="1" x14ac:dyDescent="0.2">
      <c r="A40" s="24" t="s">
        <v>15</v>
      </c>
      <c r="B40" s="396" t="s">
        <v>200</v>
      </c>
      <c r="C40" s="396"/>
      <c r="D40" s="396"/>
      <c r="E40" s="396"/>
      <c r="F40" s="396"/>
      <c r="G40" s="396"/>
      <c r="H40" s="396"/>
      <c r="I40" s="76"/>
    </row>
    <row r="41" spans="1:9" s="77" customFormat="1" ht="33" customHeight="1" x14ac:dyDescent="0.2">
      <c r="A41" s="24"/>
      <c r="B41" s="397" t="s">
        <v>336</v>
      </c>
      <c r="C41" s="398"/>
      <c r="D41" s="398"/>
      <c r="E41" s="398"/>
      <c r="F41" s="398"/>
      <c r="G41" s="398"/>
      <c r="H41" s="398"/>
    </row>
    <row r="42" spans="1:9" s="22" customFormat="1" ht="16.5" customHeight="1" x14ac:dyDescent="0.2">
      <c r="A42" s="24" t="s">
        <v>16</v>
      </c>
      <c r="B42" s="395" t="s">
        <v>121</v>
      </c>
      <c r="C42" s="395"/>
      <c r="D42" s="395"/>
      <c r="E42" s="395"/>
      <c r="F42" s="395"/>
      <c r="G42" s="395"/>
      <c r="H42" s="395"/>
    </row>
    <row r="43" spans="1:9" s="22" customFormat="1" ht="16.5" customHeight="1" x14ac:dyDescent="0.2"/>
    <row r="44" spans="1:9" s="253" customFormat="1" ht="21" customHeight="1" x14ac:dyDescent="0.2">
      <c r="A44" s="402" t="s">
        <v>307</v>
      </c>
      <c r="B44" s="402"/>
      <c r="C44" s="402"/>
      <c r="D44" s="402"/>
      <c r="E44" s="402"/>
      <c r="F44" s="402"/>
      <c r="G44" s="402"/>
    </row>
    <row r="45" spans="1:9" s="253" customFormat="1" ht="21" customHeight="1" x14ac:dyDescent="0.2">
      <c r="A45" s="402" t="s">
        <v>308</v>
      </c>
      <c r="B45" s="402"/>
      <c r="C45" s="402"/>
      <c r="D45" s="402"/>
      <c r="E45" s="402"/>
      <c r="F45" s="402"/>
      <c r="G45" s="402"/>
    </row>
  </sheetData>
  <sheetProtection password="DC9F" sheet="1"/>
  <mergeCells count="27">
    <mergeCell ref="A44:G44"/>
    <mergeCell ref="A45:G45"/>
    <mergeCell ref="A2:H2"/>
    <mergeCell ref="B9:G9"/>
    <mergeCell ref="B10:G10"/>
    <mergeCell ref="B15:G15"/>
    <mergeCell ref="B20:G20"/>
    <mergeCell ref="B21:G21"/>
    <mergeCell ref="B31:H31"/>
    <mergeCell ref="A11:H11"/>
    <mergeCell ref="B32:H32"/>
    <mergeCell ref="B34:H34"/>
    <mergeCell ref="B28:H28"/>
    <mergeCell ref="B13:G13"/>
    <mergeCell ref="B17:G17"/>
    <mergeCell ref="B19:G19"/>
    <mergeCell ref="B23:G23"/>
    <mergeCell ref="B24:G24"/>
    <mergeCell ref="B33:H33"/>
    <mergeCell ref="B35:H35"/>
    <mergeCell ref="B38:H38"/>
    <mergeCell ref="B42:H42"/>
    <mergeCell ref="B40:H40"/>
    <mergeCell ref="B41:H41"/>
    <mergeCell ref="B36:H36"/>
    <mergeCell ref="B39:H39"/>
    <mergeCell ref="B37:H37"/>
  </mergeCells>
  <phoneticPr fontId="14" type="noConversion"/>
  <hyperlinks>
    <hyperlink ref="B31:H31" location="'1_IAA'!A1" display="Insucesso, Abandono e Absentismo"/>
    <hyperlink ref="B32:H32" location="'2_Av I'!A1" display="Avaliação Interna em Língua Portuguesa e Matemática"/>
    <hyperlink ref="B35:H35" location="'3_Av Ext'!A1" display="Avaliação externa  (considerar apenas os valores referentes à 1.ª chamada)"/>
    <hyperlink ref="B36:H36" location="'3_Av Ext'!A1" display="3.3 Exames Nacionais - 9.º ano"/>
    <hyperlink ref="B38:H38" location="'3_Av Ext'!A38" display="3.3 Exames Nacionais - 12.º ano"/>
    <hyperlink ref="B39:H39" location="'4_Indisciplina'!A1" display="Indisciplina"/>
    <hyperlink ref="B42:H42" location="'6_Observações'!A1" display="Observações"/>
    <hyperlink ref="B28:H28" location="'Atualização de dados'!A1" display="Atualização de dados"/>
    <hyperlink ref="B34:H34" location="'2_Av I'!A50" display="Avaliação Interna - N.º de alunos que obtiveram classificação positiva a todas as disciplinas / áreas disciplinares"/>
    <hyperlink ref="B41:H41" location="'5.1 - Metas Gerais'!A1" display="5.1 Grau de concretização das Metas Gerais no ano letivo 2015/16"/>
    <hyperlink ref="B33:H33" location="'2_Av I'!A27" display="Avaliação Interna a Português Língua Não Materna (PLNM)"/>
    <hyperlink ref="B37:H37" location="'3_Av Ext'!A15" display="3.2 Provas Finais - 9.º ano"/>
    <hyperlink ref="A44:G44" location="'6_Observações'!A1" display="Observações"/>
    <hyperlink ref="A45:G45" location="'6_Observações'!A1" display="Observações"/>
  </hyperlinks>
  <printOptions horizontalCentered="1"/>
  <pageMargins left="0.15748031496062992" right="0.19685039370078741" top="0.98425196850393704" bottom="0.78740157480314965" header="0.31496062992125984" footer="0.51181102362204722"/>
  <pageSetup paperSize="9" orientation="portrait" r:id="rId1"/>
  <headerFooter alignWithMargins="0">
    <oddHeader>&amp;L&amp;G&amp;R&amp;G</oddHeader>
    <oddFooter>&amp;LPrograma TEIP3 / DGE&amp;RVersão de &amp;D &amp;T</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8"/>
  <dimension ref="A1:O31"/>
  <sheetViews>
    <sheetView showGridLines="0" workbookViewId="0">
      <selection activeCell="P9" sqref="P9"/>
    </sheetView>
  </sheetViews>
  <sheetFormatPr defaultRowHeight="12.75" x14ac:dyDescent="0.2"/>
  <cols>
    <col min="1" max="1" width="13.7109375" customWidth="1"/>
    <col min="2" max="2" width="16.7109375" customWidth="1"/>
    <col min="3" max="7" width="6.140625" customWidth="1"/>
    <col min="8" max="8" width="10.85546875" customWidth="1"/>
    <col min="9" max="9" width="11.5703125" customWidth="1"/>
    <col min="10" max="10" width="4.42578125" customWidth="1"/>
    <col min="11" max="11" width="11.5703125" customWidth="1"/>
    <col min="12" max="12" width="6.140625" customWidth="1"/>
    <col min="13" max="13" width="16.5703125" customWidth="1"/>
    <col min="14" max="14" width="5.28515625" customWidth="1"/>
    <col min="15" max="18" width="27" customWidth="1"/>
    <col min="19" max="19" width="9.140625" customWidth="1"/>
    <col min="20" max="20" width="15.7109375" customWidth="1"/>
    <col min="21" max="26" width="9.140625" customWidth="1"/>
  </cols>
  <sheetData>
    <row r="1" spans="1:15" s="13" customFormat="1" ht="30" customHeight="1" x14ac:dyDescent="0.2">
      <c r="A1" s="110" t="str">
        <f>IF(Início!B6&lt;&gt;"",Início!B6,"")</f>
        <v>Agrupamento de Escolas Maximinos</v>
      </c>
      <c r="B1" s="29"/>
      <c r="C1" s="30"/>
      <c r="D1" s="30"/>
      <c r="E1" s="30"/>
      <c r="F1" s="30"/>
      <c r="G1" s="30"/>
      <c r="H1" s="30"/>
      <c r="I1" s="30"/>
      <c r="J1" s="30"/>
      <c r="K1" s="31"/>
      <c r="L1" s="434">
        <f>IF(Início!G5&gt;0,Início!G5,"")</f>
        <v>303089</v>
      </c>
      <c r="M1" s="527"/>
      <c r="N1" s="31"/>
      <c r="O1" s="392">
        <f>L1</f>
        <v>303089</v>
      </c>
    </row>
    <row r="3" spans="1:15" ht="23.25" customHeight="1" x14ac:dyDescent="0.2">
      <c r="A3" s="793" t="s">
        <v>250</v>
      </c>
      <c r="B3" s="793"/>
      <c r="C3" s="793"/>
      <c r="D3" s="793"/>
      <c r="E3" s="793"/>
      <c r="F3" s="793"/>
      <c r="G3" s="793"/>
      <c r="H3" s="793"/>
      <c r="I3" s="793"/>
      <c r="J3" s="793"/>
      <c r="K3" s="793"/>
      <c r="L3" s="793"/>
      <c r="M3" s="793"/>
      <c r="N3" s="793"/>
    </row>
    <row r="4" spans="1:15" ht="21" customHeight="1" x14ac:dyDescent="0.2">
      <c r="A4" s="794" t="s">
        <v>251</v>
      </c>
      <c r="B4" s="794"/>
      <c r="C4" s="794"/>
      <c r="D4" s="794"/>
      <c r="E4" s="794"/>
      <c r="F4" s="794"/>
      <c r="G4" s="794"/>
      <c r="H4" s="794"/>
      <c r="I4" s="794"/>
      <c r="J4" s="794"/>
      <c r="K4" s="794"/>
      <c r="L4" s="794"/>
      <c r="M4" s="794"/>
      <c r="N4" s="794"/>
    </row>
    <row r="6" spans="1:15" ht="24.75" customHeight="1" x14ac:dyDescent="0.2">
      <c r="A6" s="799" t="s">
        <v>252</v>
      </c>
      <c r="B6" s="799"/>
      <c r="C6" s="799"/>
      <c r="D6" s="799"/>
      <c r="E6" s="799"/>
      <c r="F6" s="799"/>
      <c r="G6" s="799"/>
      <c r="H6" s="799"/>
      <c r="I6" s="799"/>
      <c r="J6" s="800"/>
      <c r="K6" s="161" t="s">
        <v>345</v>
      </c>
    </row>
    <row r="8" spans="1:15" ht="18" customHeight="1" x14ac:dyDescent="0.2">
      <c r="A8" s="59" t="s">
        <v>299</v>
      </c>
    </row>
    <row r="9" spans="1:15" ht="82.5" customHeight="1" x14ac:dyDescent="0.2">
      <c r="A9" s="795"/>
      <c r="B9" s="796"/>
      <c r="C9" s="796"/>
      <c r="D9" s="796"/>
      <c r="E9" s="796"/>
      <c r="F9" s="796"/>
      <c r="G9" s="796"/>
      <c r="H9" s="796"/>
      <c r="I9" s="796"/>
      <c r="J9" s="796"/>
      <c r="K9" s="796"/>
      <c r="L9" s="796"/>
      <c r="M9" s="796"/>
      <c r="N9" s="797"/>
      <c r="O9" s="165"/>
    </row>
    <row r="10" spans="1:15" x14ac:dyDescent="0.2">
      <c r="O10" s="165"/>
    </row>
    <row r="11" spans="1:15" ht="30.75" customHeight="1" x14ac:dyDescent="0.2">
      <c r="A11" s="801" t="s">
        <v>254</v>
      </c>
      <c r="B11" s="801"/>
      <c r="C11" s="801"/>
      <c r="D11" s="801"/>
      <c r="E11" s="801"/>
      <c r="F11" s="801"/>
      <c r="G11" s="801"/>
      <c r="H11" s="801"/>
      <c r="I11" s="801"/>
      <c r="J11" s="801"/>
      <c r="K11" s="801"/>
      <c r="L11" s="801"/>
      <c r="M11" s="801"/>
      <c r="N11" s="801"/>
      <c r="O11" s="165"/>
    </row>
    <row r="12" spans="1:15" x14ac:dyDescent="0.2">
      <c r="O12" s="165"/>
    </row>
    <row r="13" spans="1:15" ht="18" hidden="1" customHeight="1" x14ac:dyDescent="0.2">
      <c r="A13" s="164"/>
      <c r="O13" s="165"/>
    </row>
    <row r="14" spans="1:15" ht="32.25" customHeight="1" x14ac:dyDescent="0.2">
      <c r="A14" s="798" t="s">
        <v>338</v>
      </c>
      <c r="B14" s="798"/>
      <c r="C14" s="798"/>
      <c r="D14" s="798"/>
      <c r="E14" s="798"/>
      <c r="F14" s="798"/>
      <c r="G14" s="798"/>
      <c r="H14" s="798"/>
      <c r="I14" s="798"/>
      <c r="J14" s="798"/>
      <c r="K14" s="798"/>
      <c r="L14" s="798"/>
      <c r="M14" s="798"/>
      <c r="N14" s="798"/>
      <c r="O14" s="165" t="str">
        <f>IF(AND($K$6="sim",A15=""),"Falta preencher à questão_1!","")</f>
        <v/>
      </c>
    </row>
    <row r="15" spans="1:15" ht="140.25" customHeight="1" x14ac:dyDescent="0.2">
      <c r="A15" s="795" t="s">
        <v>348</v>
      </c>
      <c r="B15" s="796"/>
      <c r="C15" s="796"/>
      <c r="D15" s="796"/>
      <c r="E15" s="796"/>
      <c r="F15" s="796"/>
      <c r="G15" s="796"/>
      <c r="H15" s="796"/>
      <c r="I15" s="796"/>
      <c r="J15" s="796"/>
      <c r="K15" s="796"/>
      <c r="L15" s="796"/>
      <c r="M15" s="796"/>
      <c r="N15" s="797"/>
      <c r="O15" s="165"/>
    </row>
    <row r="16" spans="1:15" x14ac:dyDescent="0.2">
      <c r="O16" s="165"/>
    </row>
    <row r="17" spans="1:15" ht="16.5" customHeight="1" x14ac:dyDescent="0.2">
      <c r="A17" s="798" t="s">
        <v>301</v>
      </c>
      <c r="B17" s="798"/>
      <c r="C17" s="798"/>
      <c r="D17" s="798"/>
      <c r="E17" s="798"/>
      <c r="F17" s="798"/>
      <c r="G17" s="798"/>
      <c r="H17" s="798"/>
      <c r="I17" s="798"/>
      <c r="J17" s="798"/>
      <c r="K17" s="798"/>
      <c r="L17" s="798"/>
      <c r="M17" s="798"/>
      <c r="N17" s="798"/>
      <c r="O17" s="165"/>
    </row>
    <row r="18" spans="1:15" ht="18" customHeight="1" x14ac:dyDescent="0.2">
      <c r="A18" s="59" t="s">
        <v>339</v>
      </c>
      <c r="O18" s="165" t="str">
        <f>IF(AND($K$6="sim",A19=""),"Falta preencher à questão_2-a)!","")</f>
        <v/>
      </c>
    </row>
    <row r="19" spans="1:15" ht="140.25" customHeight="1" x14ac:dyDescent="0.2">
      <c r="A19" s="795" t="s">
        <v>349</v>
      </c>
      <c r="B19" s="796"/>
      <c r="C19" s="796"/>
      <c r="D19" s="796"/>
      <c r="E19" s="796"/>
      <c r="F19" s="796"/>
      <c r="G19" s="796"/>
      <c r="H19" s="796"/>
      <c r="I19" s="796"/>
      <c r="J19" s="796"/>
      <c r="K19" s="796"/>
      <c r="L19" s="796"/>
      <c r="M19" s="796"/>
      <c r="N19" s="797"/>
      <c r="O19" s="165"/>
    </row>
    <row r="20" spans="1:15" x14ac:dyDescent="0.2">
      <c r="O20" s="165"/>
    </row>
    <row r="21" spans="1:15" ht="18" customHeight="1" x14ac:dyDescent="0.2">
      <c r="A21" s="798" t="s">
        <v>253</v>
      </c>
      <c r="B21" s="798"/>
      <c r="C21" s="798"/>
      <c r="D21" s="798"/>
      <c r="E21" s="798"/>
      <c r="F21" s="798"/>
      <c r="G21" s="798"/>
      <c r="H21" s="798"/>
      <c r="I21" s="798"/>
      <c r="J21" s="798"/>
      <c r="K21" s="798"/>
      <c r="L21" s="798"/>
      <c r="M21" s="798"/>
      <c r="N21" s="798"/>
      <c r="O21" s="165" t="str">
        <f>IF(AND($K$6="sim",A22=""),"Falta preencher à questão_2-b)!","")</f>
        <v/>
      </c>
    </row>
    <row r="22" spans="1:15" ht="140.25" customHeight="1" x14ac:dyDescent="0.2">
      <c r="A22" s="795" t="s">
        <v>350</v>
      </c>
      <c r="B22" s="796"/>
      <c r="C22" s="796"/>
      <c r="D22" s="796"/>
      <c r="E22" s="796"/>
      <c r="F22" s="796"/>
      <c r="G22" s="796"/>
      <c r="H22" s="796"/>
      <c r="I22" s="796"/>
      <c r="J22" s="796"/>
      <c r="K22" s="796"/>
      <c r="L22" s="796"/>
      <c r="M22" s="796"/>
      <c r="N22" s="797"/>
      <c r="O22" s="165"/>
    </row>
    <row r="23" spans="1:15" x14ac:dyDescent="0.2">
      <c r="O23" s="165"/>
    </row>
    <row r="24" spans="1:15" ht="18" customHeight="1" x14ac:dyDescent="0.2">
      <c r="A24" s="59" t="s">
        <v>340</v>
      </c>
      <c r="O24" s="165" t="str">
        <f>IF(AND($K$6="sim",A25=""),"Falta preencher à questão_2-c)!","")</f>
        <v/>
      </c>
    </row>
    <row r="25" spans="1:15" ht="140.25" customHeight="1" x14ac:dyDescent="0.2">
      <c r="A25" s="795" t="s">
        <v>351</v>
      </c>
      <c r="B25" s="796"/>
      <c r="C25" s="796"/>
      <c r="D25" s="796"/>
      <c r="E25" s="796"/>
      <c r="F25" s="796"/>
      <c r="G25" s="796"/>
      <c r="H25" s="796"/>
      <c r="I25" s="796"/>
      <c r="J25" s="796"/>
      <c r="K25" s="796"/>
      <c r="L25" s="796"/>
      <c r="M25" s="796"/>
      <c r="N25" s="797"/>
      <c r="O25" s="165"/>
    </row>
    <row r="26" spans="1:15" x14ac:dyDescent="0.2">
      <c r="O26" s="165" t="str">
        <f t="shared" ref="O26" si="0">IF(AND($K$6="sim",A27=""),"Falta preencher esta questão!","")</f>
        <v/>
      </c>
    </row>
    <row r="27" spans="1:15" ht="18" customHeight="1" x14ac:dyDescent="0.2">
      <c r="A27" s="59" t="s">
        <v>341</v>
      </c>
      <c r="O27" s="165" t="str">
        <f>IF(AND($K$6="sim",A28=""),"Falta preencher à questão_3!","")</f>
        <v/>
      </c>
    </row>
    <row r="28" spans="1:15" ht="140.25" customHeight="1" x14ac:dyDescent="0.2">
      <c r="A28" s="795" t="s">
        <v>378</v>
      </c>
      <c r="B28" s="796"/>
      <c r="C28" s="796"/>
      <c r="D28" s="796"/>
      <c r="E28" s="796"/>
      <c r="F28" s="796"/>
      <c r="G28" s="796"/>
      <c r="H28" s="796"/>
      <c r="I28" s="796"/>
      <c r="J28" s="796"/>
      <c r="K28" s="796"/>
      <c r="L28" s="796"/>
      <c r="M28" s="796"/>
      <c r="N28" s="797"/>
      <c r="O28" s="165"/>
    </row>
    <row r="29" spans="1:15" x14ac:dyDescent="0.2">
      <c r="O29" s="165"/>
    </row>
    <row r="30" spans="1:15" ht="18" customHeight="1" x14ac:dyDescent="0.2">
      <c r="A30" s="798" t="s">
        <v>300</v>
      </c>
      <c r="B30" s="798"/>
      <c r="C30" s="798"/>
      <c r="D30" s="798"/>
      <c r="E30" s="798"/>
      <c r="F30" s="798"/>
      <c r="G30" s="798"/>
      <c r="H30" s="798"/>
      <c r="I30" s="798"/>
      <c r="J30" s="798"/>
      <c r="K30" s="798"/>
      <c r="L30" s="798"/>
      <c r="M30" s="798"/>
      <c r="N30" s="798"/>
      <c r="O30" s="165" t="str">
        <f>IF(AND($K$6="sim",A31=""),"Falta preencher à questão_4!","")</f>
        <v/>
      </c>
    </row>
    <row r="31" spans="1:15" ht="140.25" customHeight="1" x14ac:dyDescent="0.2">
      <c r="A31" s="795" t="s">
        <v>352</v>
      </c>
      <c r="B31" s="796"/>
      <c r="C31" s="796"/>
      <c r="D31" s="796"/>
      <c r="E31" s="796"/>
      <c r="F31" s="796"/>
      <c r="G31" s="796"/>
      <c r="H31" s="796"/>
      <c r="I31" s="796"/>
      <c r="J31" s="796"/>
      <c r="K31" s="796"/>
      <c r="L31" s="796"/>
      <c r="M31" s="796"/>
      <c r="N31" s="797"/>
      <c r="O31" s="165"/>
    </row>
  </sheetData>
  <sheetProtection password="DC9F" sheet="1" objects="1" scenarios="1"/>
  <mergeCells count="16">
    <mergeCell ref="A31:N31"/>
    <mergeCell ref="A17:N17"/>
    <mergeCell ref="A19:N19"/>
    <mergeCell ref="A21:N21"/>
    <mergeCell ref="A22:N22"/>
    <mergeCell ref="A28:N28"/>
    <mergeCell ref="A30:N30"/>
    <mergeCell ref="L1:M1"/>
    <mergeCell ref="A3:N3"/>
    <mergeCell ref="A4:N4"/>
    <mergeCell ref="A25:N25"/>
    <mergeCell ref="A15:N15"/>
    <mergeCell ref="A14:N14"/>
    <mergeCell ref="A6:J6"/>
    <mergeCell ref="A11:N11"/>
    <mergeCell ref="A9:N9"/>
  </mergeCells>
  <dataValidations count="1">
    <dataValidation type="list" allowBlank="1" showInputMessage="1" showErrorMessage="1" sqref="K6">
      <formula1>"Sim,Não"</formula1>
    </dataValidation>
  </dataValidations>
  <printOptions horizontalCentered="1"/>
  <pageMargins left="0.15748031496062992" right="0.19685039370078741" top="0.6692913385826772" bottom="0.39370078740157483" header="0.27559055118110237" footer="0.31496062992125984"/>
  <pageSetup paperSize="9" scale="80" orientation="portrait" r:id="rId1"/>
  <headerFooter alignWithMargins="0">
    <oddHeader>&amp;C&amp;"Calibri,Negrito"&amp;16Relatório TEIP 2015/2016</oddHeader>
    <oddFooter>&amp;RPág.&amp;P de &amp;N da secção 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3">
    <pageSetUpPr fitToPage="1"/>
  </sheetPr>
  <dimension ref="A1:O44"/>
  <sheetViews>
    <sheetView showGridLines="0" topLeftCell="A23" workbookViewId="0">
      <selection activeCell="P50" sqref="P50"/>
    </sheetView>
  </sheetViews>
  <sheetFormatPr defaultRowHeight="12.75" x14ac:dyDescent="0.2"/>
  <cols>
    <col min="1" max="1" width="7.28515625" style="4" customWidth="1"/>
    <col min="2" max="3" width="14.42578125" style="4" customWidth="1"/>
    <col min="4" max="4" width="1.85546875" style="4" customWidth="1"/>
    <col min="5" max="5" width="10" style="4" customWidth="1"/>
    <col min="6" max="7" width="14.42578125" style="4" customWidth="1"/>
    <col min="8" max="8" width="8.140625" style="4" customWidth="1"/>
    <col min="9" max="9" width="6.28515625" style="4" hidden="1" customWidth="1"/>
    <col min="10" max="10" width="10.28515625" style="4" hidden="1" customWidth="1"/>
    <col min="11" max="11" width="10.28515625" style="4" customWidth="1"/>
    <col min="12" max="15" width="9.140625" style="4"/>
  </cols>
  <sheetData>
    <row r="1" spans="1:10" s="13" customFormat="1" ht="30" customHeight="1" x14ac:dyDescent="0.2">
      <c r="A1" s="28" t="str">
        <f>IF(Início!B6&lt;&gt;"",Início!B6,"")</f>
        <v>Agrupamento de Escolas Maximinos</v>
      </c>
      <c r="B1" s="29"/>
      <c r="C1" s="29"/>
      <c r="D1" s="29"/>
      <c r="E1" s="30"/>
      <c r="F1" s="31"/>
      <c r="G1" s="32">
        <f>IF(Início!G5&gt;0,Início!G5,"")</f>
        <v>303089</v>
      </c>
      <c r="H1" s="33"/>
      <c r="I1" s="13">
        <f>IF(Início!B5&lt;&gt;"",Início!B5,"")</f>
        <v>40</v>
      </c>
    </row>
    <row r="2" spans="1:10" s="4" customFormat="1" x14ac:dyDescent="0.2">
      <c r="F2" s="63" t="s">
        <v>17</v>
      </c>
      <c r="G2" s="63" t="s">
        <v>19</v>
      </c>
      <c r="H2" s="63" t="s">
        <v>18</v>
      </c>
      <c r="I2" s="44"/>
      <c r="J2" s="13"/>
    </row>
    <row r="3" spans="1:10" s="4" customFormat="1" ht="30.75" customHeight="1" x14ac:dyDescent="0.2">
      <c r="A3" s="428" t="s">
        <v>269</v>
      </c>
      <c r="B3" s="420"/>
      <c r="C3" s="420"/>
      <c r="D3" s="420"/>
      <c r="E3" s="420"/>
      <c r="F3" s="420"/>
      <c r="G3" s="420"/>
      <c r="H3" s="420"/>
    </row>
    <row r="4" spans="1:10" s="4" customFormat="1" ht="20.25" customHeight="1" x14ac:dyDescent="0.2">
      <c r="A4" s="371"/>
      <c r="B4" s="372"/>
      <c r="C4" s="390">
        <v>150721</v>
      </c>
      <c r="D4" s="372"/>
      <c r="E4" s="372"/>
      <c r="F4" s="372"/>
      <c r="G4" s="372"/>
      <c r="H4" s="372"/>
    </row>
    <row r="5" spans="1:10" s="4" customFormat="1" ht="15" customHeight="1" x14ac:dyDescent="0.2">
      <c r="A5" s="419" t="s">
        <v>108</v>
      </c>
      <c r="B5" s="420"/>
      <c r="C5" s="62"/>
      <c r="D5" s="54"/>
      <c r="J5" s="4">
        <v>7</v>
      </c>
    </row>
    <row r="6" spans="1:10" s="4" customFormat="1" ht="9" customHeight="1" x14ac:dyDescent="0.2">
      <c r="C6" s="56" t="s">
        <v>109</v>
      </c>
    </row>
    <row r="7" spans="1:10" s="4" customFormat="1" ht="20.25" customHeight="1" x14ac:dyDescent="0.2">
      <c r="C7" s="390">
        <v>303089</v>
      </c>
    </row>
    <row r="8" spans="1:10" s="4" customFormat="1" ht="15" customHeight="1" x14ac:dyDescent="0.2">
      <c r="A8" s="419" t="s">
        <v>110</v>
      </c>
      <c r="B8" s="420"/>
      <c r="C8" s="62"/>
      <c r="D8" s="54"/>
      <c r="J8" s="4">
        <v>2</v>
      </c>
    </row>
    <row r="9" spans="1:10" s="4" customFormat="1" ht="9" customHeight="1" x14ac:dyDescent="0.2">
      <c r="C9" s="56" t="s">
        <v>111</v>
      </c>
    </row>
    <row r="10" spans="1:10" s="4" customFormat="1" ht="20.25" customHeight="1" x14ac:dyDescent="0.2">
      <c r="C10" s="415" t="s">
        <v>119</v>
      </c>
      <c r="D10" s="416"/>
      <c r="E10" s="416"/>
      <c r="F10" s="416"/>
      <c r="G10" s="416"/>
      <c r="H10" s="416"/>
    </row>
    <row r="11" spans="1:10" s="20" customFormat="1" ht="22.5" customHeight="1" x14ac:dyDescent="0.2">
      <c r="A11" s="419" t="s">
        <v>105</v>
      </c>
      <c r="B11" s="420"/>
      <c r="C11" s="421"/>
      <c r="D11" s="422"/>
      <c r="E11" s="423"/>
      <c r="F11" s="423"/>
      <c r="G11" s="423"/>
      <c r="H11" s="424"/>
      <c r="J11" s="20">
        <v>3</v>
      </c>
    </row>
    <row r="12" spans="1:10" s="4" customFormat="1" ht="20.25" customHeight="1" x14ac:dyDescent="0.2">
      <c r="A12" s="37"/>
      <c r="B12" s="12"/>
      <c r="C12" s="415" t="s">
        <v>183</v>
      </c>
      <c r="D12" s="416"/>
      <c r="E12" s="416"/>
      <c r="F12" s="416"/>
      <c r="G12" s="416"/>
      <c r="H12" s="416"/>
    </row>
    <row r="13" spans="1:10" s="20" customFormat="1" ht="22.5" customHeight="1" x14ac:dyDescent="0.2">
      <c r="A13" s="419" t="s">
        <v>42</v>
      </c>
      <c r="B13" s="420"/>
      <c r="C13" s="421"/>
      <c r="D13" s="422"/>
      <c r="E13" s="423"/>
      <c r="F13" s="423"/>
      <c r="G13" s="423"/>
      <c r="H13" s="424"/>
      <c r="J13" s="35">
        <v>36</v>
      </c>
    </row>
    <row r="14" spans="1:10" s="4" customFormat="1" ht="20.25" customHeight="1" x14ac:dyDescent="0.2">
      <c r="A14" s="37"/>
      <c r="B14" s="12"/>
      <c r="C14" s="415" t="s">
        <v>184</v>
      </c>
      <c r="D14" s="416"/>
      <c r="E14" s="416"/>
      <c r="F14" s="416"/>
      <c r="G14" s="416"/>
      <c r="H14" s="416"/>
    </row>
    <row r="15" spans="1:10" s="20" customFormat="1" ht="22.5" customHeight="1" x14ac:dyDescent="0.2">
      <c r="A15" s="419" t="s">
        <v>43</v>
      </c>
      <c r="B15" s="420"/>
      <c r="C15" s="421"/>
      <c r="D15" s="422"/>
      <c r="E15" s="423"/>
      <c r="F15" s="423"/>
      <c r="G15" s="423"/>
      <c r="H15" s="424"/>
      <c r="J15" s="20">
        <v>37</v>
      </c>
    </row>
    <row r="16" spans="1:10" s="4" customFormat="1" ht="20.25" customHeight="1" x14ac:dyDescent="0.2">
      <c r="A16" s="37"/>
      <c r="B16" s="12"/>
      <c r="C16" s="417" t="s">
        <v>180</v>
      </c>
      <c r="D16" s="418"/>
      <c r="E16" s="418"/>
      <c r="F16" s="12"/>
      <c r="G16" s="12"/>
      <c r="H16" s="12"/>
    </row>
    <row r="17" spans="1:10" s="4" customFormat="1" ht="15" customHeight="1" x14ac:dyDescent="0.2">
      <c r="A17" s="419" t="s">
        <v>103</v>
      </c>
      <c r="B17" s="425"/>
      <c r="C17" s="429"/>
      <c r="D17" s="423"/>
      <c r="E17" s="424"/>
      <c r="J17" s="4">
        <v>39</v>
      </c>
    </row>
    <row r="18" spans="1:10" s="4" customFormat="1" ht="9" customHeight="1" x14ac:dyDescent="0.2">
      <c r="B18" s="419"/>
      <c r="C18" s="420"/>
      <c r="F18" s="54"/>
      <c r="G18" s="54"/>
      <c r="H18" s="54"/>
    </row>
    <row r="19" spans="1:10" s="4" customFormat="1" ht="15" customHeight="1" x14ac:dyDescent="0.2">
      <c r="A19" s="419" t="s">
        <v>104</v>
      </c>
      <c r="B19" s="425"/>
      <c r="C19" s="62"/>
      <c r="D19" s="55" t="s">
        <v>328</v>
      </c>
      <c r="E19" s="62"/>
      <c r="F19" s="391" t="s">
        <v>185</v>
      </c>
      <c r="G19" s="3"/>
      <c r="H19" s="3"/>
      <c r="J19" s="4">
        <v>38</v>
      </c>
    </row>
    <row r="20" spans="1:10" s="4" customFormat="1" ht="20.25" customHeight="1" x14ac:dyDescent="0.2">
      <c r="C20" s="415"/>
      <c r="D20" s="416"/>
      <c r="E20" s="416"/>
      <c r="F20" s="416"/>
      <c r="G20" s="416"/>
      <c r="H20" s="416"/>
    </row>
    <row r="21" spans="1:10" s="20" customFormat="1" ht="22.5" customHeight="1" x14ac:dyDescent="0.2">
      <c r="A21" s="419" t="s">
        <v>159</v>
      </c>
      <c r="B21" s="425"/>
      <c r="C21" s="421" t="s">
        <v>354</v>
      </c>
      <c r="D21" s="422"/>
      <c r="E21" s="423"/>
      <c r="F21" s="423"/>
      <c r="G21" s="423"/>
      <c r="H21" s="424"/>
    </row>
    <row r="22" spans="1:10" s="4" customFormat="1" ht="20.25" customHeight="1" x14ac:dyDescent="0.2"/>
    <row r="23" spans="1:10" s="20" customFormat="1" ht="22.5" customHeight="1" x14ac:dyDescent="0.2">
      <c r="A23" s="419" t="s">
        <v>160</v>
      </c>
      <c r="B23" s="425" t="s">
        <v>107</v>
      </c>
      <c r="C23" s="421" t="s">
        <v>353</v>
      </c>
      <c r="D23" s="422"/>
      <c r="E23" s="423"/>
      <c r="F23" s="423"/>
      <c r="G23" s="423"/>
      <c r="H23" s="424"/>
    </row>
    <row r="24" spans="1:10" s="4" customFormat="1" ht="9" customHeight="1" x14ac:dyDescent="0.2"/>
    <row r="25" spans="1:10" s="4" customFormat="1" ht="15" customHeight="1" x14ac:dyDescent="0.2">
      <c r="A25" s="419" t="s">
        <v>102</v>
      </c>
      <c r="B25" s="425" t="s">
        <v>106</v>
      </c>
      <c r="C25" s="62"/>
      <c r="D25" s="54"/>
      <c r="E25" s="426" t="s">
        <v>181</v>
      </c>
      <c r="F25" s="427"/>
      <c r="G25" s="427"/>
      <c r="H25" s="427"/>
      <c r="J25" s="4">
        <v>34</v>
      </c>
    </row>
    <row r="26" spans="1:10" s="4" customFormat="1" ht="9" customHeight="1" x14ac:dyDescent="0.2"/>
    <row r="27" spans="1:10" s="4" customFormat="1" ht="15" customHeight="1" x14ac:dyDescent="0.2">
      <c r="A27" s="419" t="s">
        <v>44</v>
      </c>
      <c r="B27" s="425"/>
      <c r="C27" s="62"/>
      <c r="D27" s="54"/>
      <c r="E27" s="426" t="s">
        <v>182</v>
      </c>
      <c r="F27" s="427"/>
      <c r="G27" s="427"/>
      <c r="H27" s="427"/>
      <c r="J27" s="4">
        <v>35</v>
      </c>
    </row>
    <row r="28" spans="1:10" s="4" customFormat="1" ht="9" customHeight="1" thickBot="1" x14ac:dyDescent="0.25">
      <c r="B28" s="38"/>
      <c r="C28" s="38"/>
      <c r="D28" s="38"/>
      <c r="E28" s="38"/>
      <c r="F28" s="38"/>
      <c r="G28" s="38"/>
      <c r="H28" s="38"/>
    </row>
    <row r="29" spans="1:10" s="4" customFormat="1" ht="20.25" customHeight="1" thickTop="1" x14ac:dyDescent="0.2">
      <c r="C29" s="415" t="s">
        <v>186</v>
      </c>
      <c r="D29" s="416"/>
      <c r="E29" s="416"/>
      <c r="F29" s="416"/>
      <c r="G29" s="416"/>
      <c r="H29" s="416"/>
    </row>
    <row r="30" spans="1:10" s="20" customFormat="1" ht="23.25" customHeight="1" x14ac:dyDescent="0.2">
      <c r="A30" s="419" t="s">
        <v>41</v>
      </c>
      <c r="B30" s="420"/>
      <c r="C30" s="421"/>
      <c r="D30" s="422"/>
      <c r="E30" s="423"/>
      <c r="F30" s="423"/>
      <c r="G30" s="423"/>
      <c r="H30" s="424"/>
      <c r="J30" s="20">
        <v>44</v>
      </c>
    </row>
    <row r="31" spans="1:10" s="4" customFormat="1" ht="20.25" customHeight="1" x14ac:dyDescent="0.2">
      <c r="A31" s="37"/>
      <c r="B31" s="12"/>
      <c r="C31" s="415" t="s">
        <v>187</v>
      </c>
      <c r="D31" s="416"/>
      <c r="E31" s="416"/>
      <c r="F31" s="416"/>
      <c r="G31" s="416"/>
      <c r="H31" s="416"/>
    </row>
    <row r="32" spans="1:10" s="20" customFormat="1" ht="22.5" customHeight="1" x14ac:dyDescent="0.2">
      <c r="A32" s="419" t="s">
        <v>45</v>
      </c>
      <c r="B32" s="425"/>
      <c r="C32" s="421"/>
      <c r="D32" s="422"/>
      <c r="E32" s="423"/>
      <c r="F32" s="423"/>
      <c r="G32" s="423"/>
      <c r="H32" s="424"/>
      <c r="J32" s="20">
        <v>45</v>
      </c>
    </row>
    <row r="33" spans="1:10" s="4" customFormat="1" ht="9" customHeight="1" thickBot="1" x14ac:dyDescent="0.25">
      <c r="B33" s="38"/>
      <c r="C33" s="38"/>
      <c r="D33" s="38"/>
      <c r="E33" s="38"/>
      <c r="F33" s="38"/>
      <c r="G33" s="38"/>
      <c r="H33" s="38"/>
    </row>
    <row r="34" spans="1:10" s="4" customFormat="1" ht="20.25" customHeight="1" thickTop="1" x14ac:dyDescent="0.2">
      <c r="C34" s="415" t="s">
        <v>188</v>
      </c>
      <c r="D34" s="416"/>
      <c r="E34" s="416"/>
      <c r="F34" s="416"/>
      <c r="G34" s="416"/>
      <c r="H34" s="416"/>
    </row>
    <row r="35" spans="1:10" s="20" customFormat="1" ht="23.25" customHeight="1" x14ac:dyDescent="0.2">
      <c r="A35" s="419" t="s">
        <v>46</v>
      </c>
      <c r="B35" s="420"/>
      <c r="C35" s="421"/>
      <c r="D35" s="422"/>
      <c r="E35" s="423"/>
      <c r="F35" s="423"/>
      <c r="G35" s="423"/>
      <c r="H35" s="424"/>
      <c r="J35" s="20">
        <v>46</v>
      </c>
    </row>
    <row r="36" spans="1:10" s="4" customFormat="1" ht="20.25" customHeight="1" x14ac:dyDescent="0.2">
      <c r="A36" s="37"/>
      <c r="B36" s="12"/>
      <c r="C36" s="415" t="s">
        <v>189</v>
      </c>
      <c r="D36" s="416"/>
      <c r="E36" s="416"/>
      <c r="F36" s="416"/>
      <c r="G36" s="416"/>
      <c r="H36" s="416"/>
    </row>
    <row r="37" spans="1:10" s="20" customFormat="1" ht="22.5" customHeight="1" x14ac:dyDescent="0.2">
      <c r="A37" s="419" t="s">
        <v>45</v>
      </c>
      <c r="B37" s="425"/>
      <c r="C37" s="421"/>
      <c r="D37" s="422"/>
      <c r="E37" s="423"/>
      <c r="F37" s="423"/>
      <c r="G37" s="423"/>
      <c r="H37" s="424"/>
      <c r="J37" s="20">
        <v>47</v>
      </c>
    </row>
    <row r="38" spans="1:10" s="4" customFormat="1" ht="9" customHeight="1" thickBot="1" x14ac:dyDescent="0.25">
      <c r="B38" s="38"/>
      <c r="C38" s="38"/>
      <c r="D38" s="38"/>
      <c r="E38" s="38"/>
      <c r="F38" s="38"/>
      <c r="G38" s="38"/>
      <c r="H38" s="38"/>
    </row>
    <row r="39" spans="1:10" ht="20.25" customHeight="1" thickTop="1" x14ac:dyDescent="0.2">
      <c r="C39" s="415" t="s">
        <v>190</v>
      </c>
      <c r="D39" s="416"/>
      <c r="E39" s="416"/>
      <c r="F39" s="416"/>
      <c r="G39" s="416"/>
      <c r="H39" s="416"/>
    </row>
    <row r="40" spans="1:10" ht="23.25" customHeight="1" x14ac:dyDescent="0.2">
      <c r="A40" s="419" t="s">
        <v>162</v>
      </c>
      <c r="B40" s="420"/>
      <c r="C40" s="421"/>
      <c r="D40" s="422"/>
      <c r="E40" s="423"/>
      <c r="F40" s="423"/>
      <c r="G40" s="423"/>
      <c r="H40" s="424"/>
      <c r="J40" s="4">
        <v>48</v>
      </c>
    </row>
    <row r="41" spans="1:10" ht="20.25" customHeight="1" x14ac:dyDescent="0.2">
      <c r="A41" s="37"/>
      <c r="B41" s="12"/>
      <c r="C41" s="12"/>
      <c r="D41" s="12"/>
      <c r="E41" s="12"/>
      <c r="F41" s="12"/>
      <c r="G41" s="12"/>
      <c r="H41" s="12"/>
    </row>
    <row r="42" spans="1:10" ht="21.75" customHeight="1" x14ac:dyDescent="0.2">
      <c r="A42" s="419" t="s">
        <v>45</v>
      </c>
      <c r="B42" s="425"/>
      <c r="C42" s="421" t="s">
        <v>355</v>
      </c>
      <c r="D42" s="422"/>
      <c r="E42" s="423"/>
      <c r="F42" s="423"/>
      <c r="G42" s="423"/>
      <c r="H42" s="424"/>
    </row>
    <row r="43" spans="1:10" ht="9" customHeight="1" thickBot="1" x14ac:dyDescent="0.25">
      <c r="B43" s="38"/>
      <c r="C43" s="38"/>
      <c r="D43" s="38"/>
      <c r="E43" s="38"/>
      <c r="F43" s="38"/>
      <c r="G43" s="38"/>
      <c r="H43" s="38"/>
    </row>
    <row r="44" spans="1:10" ht="13.5" thickTop="1" x14ac:dyDescent="0.2"/>
  </sheetData>
  <sheetProtection password="DC9F" sheet="1"/>
  <mergeCells count="43">
    <mergeCell ref="A13:B13"/>
    <mergeCell ref="C13:H13"/>
    <mergeCell ref="A15:B15"/>
    <mergeCell ref="C15:H15"/>
    <mergeCell ref="C17:E17"/>
    <mergeCell ref="A17:B17"/>
    <mergeCell ref="A3:H3"/>
    <mergeCell ref="A5:B5"/>
    <mergeCell ref="A8:B8"/>
    <mergeCell ref="A11:B11"/>
    <mergeCell ref="C11:H11"/>
    <mergeCell ref="C10:H10"/>
    <mergeCell ref="A42:B42"/>
    <mergeCell ref="C42:H42"/>
    <mergeCell ref="A37:B37"/>
    <mergeCell ref="C37:H37"/>
    <mergeCell ref="C39:H39"/>
    <mergeCell ref="A40:B40"/>
    <mergeCell ref="C40:H40"/>
    <mergeCell ref="E25:H25"/>
    <mergeCell ref="C23:H23"/>
    <mergeCell ref="A30:B30"/>
    <mergeCell ref="C30:H30"/>
    <mergeCell ref="A32:B32"/>
    <mergeCell ref="C32:H32"/>
    <mergeCell ref="A27:B27"/>
    <mergeCell ref="E27:H27"/>
    <mergeCell ref="C36:H36"/>
    <mergeCell ref="C12:H12"/>
    <mergeCell ref="C14:H14"/>
    <mergeCell ref="C16:E16"/>
    <mergeCell ref="A35:B35"/>
    <mergeCell ref="C35:H35"/>
    <mergeCell ref="B18:C18"/>
    <mergeCell ref="C29:H29"/>
    <mergeCell ref="C31:H31"/>
    <mergeCell ref="C34:H34"/>
    <mergeCell ref="A21:B21"/>
    <mergeCell ref="C21:H21"/>
    <mergeCell ref="A25:B25"/>
    <mergeCell ref="A19:B19"/>
    <mergeCell ref="A23:B23"/>
    <mergeCell ref="C20:H20"/>
  </mergeCells>
  <hyperlinks>
    <hyperlink ref="F2" location="Início!A1" display="Início"/>
    <hyperlink ref="H2" location="'1_IAA'!A1" display="Seguinte"/>
    <hyperlink ref="G2" location="Início!A1" display="Anterior"/>
  </hyperlinks>
  <pageMargins left="0.70866141732283472" right="0.70866141732283472" top="0.74803149606299213" bottom="0.74803149606299213" header="0.31496062992125984" footer="0.31496062992125984"/>
  <pageSetup paperSize="9" scale="97" orientation="portrait" r:id="rId1"/>
  <headerFooter>
    <oddHeader>&amp;C&amp;"Arial,Negrito"&amp;16Relatório TEIP 2015 / 2016</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lha171"/>
  <dimension ref="A1:V173"/>
  <sheetViews>
    <sheetView showGridLines="0" topLeftCell="A76" workbookViewId="0">
      <selection activeCell="P80" sqref="P80"/>
    </sheetView>
  </sheetViews>
  <sheetFormatPr defaultRowHeight="12.75" x14ac:dyDescent="0.2"/>
  <cols>
    <col min="1" max="1" width="2.85546875" style="39" customWidth="1"/>
    <col min="2" max="2" width="14.42578125" style="39" customWidth="1"/>
    <col min="3" max="10" width="7.85546875" style="39" customWidth="1"/>
    <col min="11" max="11" width="3.42578125" style="39" customWidth="1"/>
    <col min="12" max="12" width="7.5703125" style="40" hidden="1" customWidth="1"/>
    <col min="13" max="13" width="10.28515625" style="39" hidden="1" customWidth="1"/>
    <col min="14" max="14" width="10.28515625" style="39" customWidth="1"/>
    <col min="15" max="18" width="9.140625" style="39" customWidth="1"/>
    <col min="19" max="21" width="9.140625" style="39"/>
    <col min="22" max="22" width="9.140625" style="39" customWidth="1"/>
    <col min="23" max="16384" width="9.140625" style="39"/>
  </cols>
  <sheetData>
    <row r="1" spans="1:22" s="13" customFormat="1" ht="30" customHeight="1" x14ac:dyDescent="0.2">
      <c r="A1" s="28" t="str">
        <f>IF(Início!B6&lt;&gt;"",Início!B6,"")</f>
        <v>Agrupamento de Escolas Maximinos</v>
      </c>
      <c r="B1" s="29"/>
      <c r="C1" s="29"/>
      <c r="D1" s="29"/>
      <c r="E1" s="30"/>
      <c r="F1" s="30"/>
      <c r="G1" s="31"/>
      <c r="H1" s="31"/>
      <c r="I1" s="434">
        <f>IF(Início!G5&gt;0,Início!G5,"")</f>
        <v>303089</v>
      </c>
      <c r="J1" s="435"/>
      <c r="K1" s="33"/>
      <c r="L1" s="20">
        <f>I1</f>
        <v>303089</v>
      </c>
    </row>
    <row r="2" spans="1:22" x14ac:dyDescent="0.2">
      <c r="E2" s="137" t="s">
        <v>17</v>
      </c>
      <c r="F2" s="137"/>
      <c r="G2" s="63" t="s">
        <v>19</v>
      </c>
      <c r="H2" s="63"/>
      <c r="I2" s="138" t="s">
        <v>18</v>
      </c>
      <c r="J2" s="138"/>
      <c r="L2" s="113"/>
    </row>
    <row r="3" spans="1:22" ht="30.75" customHeight="1" x14ac:dyDescent="0.2">
      <c r="A3" s="465" t="s">
        <v>193</v>
      </c>
      <c r="B3" s="466"/>
      <c r="C3" s="466"/>
      <c r="D3" s="466"/>
      <c r="E3" s="466"/>
      <c r="F3" s="466"/>
      <c r="G3" s="466"/>
      <c r="H3" s="466"/>
      <c r="I3" s="466"/>
      <c r="J3" s="466"/>
      <c r="K3" s="466"/>
    </row>
    <row r="4" spans="1:22" ht="24" customHeight="1" x14ac:dyDescent="0.2">
      <c r="A4" s="463" t="s">
        <v>197</v>
      </c>
      <c r="B4" s="464"/>
      <c r="C4" s="464"/>
      <c r="D4" s="464"/>
      <c r="E4" s="464"/>
      <c r="F4" s="464"/>
      <c r="G4" s="464"/>
      <c r="H4" s="464"/>
      <c r="I4" s="464"/>
      <c r="J4" s="464"/>
      <c r="K4" s="464"/>
      <c r="M4" s="52"/>
    </row>
    <row r="5" spans="1:22" ht="6.75" customHeight="1" x14ac:dyDescent="0.2">
      <c r="A5" s="461"/>
      <c r="B5" s="462"/>
      <c r="C5" s="462"/>
      <c r="D5" s="462"/>
      <c r="E5" s="462"/>
      <c r="F5" s="462"/>
      <c r="G5" s="462"/>
      <c r="H5" s="462"/>
      <c r="I5" s="462"/>
      <c r="J5" s="462"/>
      <c r="K5" s="462"/>
      <c r="L5" s="114"/>
      <c r="M5" s="89"/>
      <c r="N5" s="89"/>
      <c r="O5" s="89"/>
      <c r="P5" s="89"/>
      <c r="Q5" s="89"/>
      <c r="R5" s="89"/>
      <c r="S5" s="89"/>
      <c r="T5" s="89"/>
    </row>
    <row r="6" spans="1:22" s="40" customFormat="1" ht="18" customHeight="1" x14ac:dyDescent="0.2">
      <c r="A6" s="467" t="s">
        <v>261</v>
      </c>
      <c r="B6" s="468"/>
      <c r="C6" s="468"/>
      <c r="D6" s="468"/>
      <c r="E6" s="468"/>
      <c r="F6" s="468"/>
      <c r="G6" s="468"/>
      <c r="H6" s="468"/>
      <c r="I6" s="468"/>
      <c r="J6" s="468"/>
      <c r="K6" s="468"/>
      <c r="M6" s="50"/>
    </row>
    <row r="7" spans="1:22" s="40" customFormat="1" ht="18" customHeight="1" x14ac:dyDescent="0.2">
      <c r="A7" s="134"/>
      <c r="B7" s="134"/>
      <c r="C7" s="134"/>
      <c r="D7" s="167"/>
      <c r="E7" s="134"/>
      <c r="F7" s="167"/>
      <c r="G7" s="134"/>
      <c r="H7" s="167"/>
      <c r="I7" s="134"/>
      <c r="J7" s="167"/>
      <c r="K7" s="39"/>
      <c r="M7" s="50"/>
    </row>
    <row r="8" spans="1:22" s="173" customFormat="1" ht="15" customHeight="1" x14ac:dyDescent="0.2">
      <c r="A8" s="172"/>
      <c r="C8" s="446" t="s">
        <v>209</v>
      </c>
      <c r="D8" s="446"/>
      <c r="E8" s="446"/>
      <c r="F8" s="446"/>
      <c r="G8" s="446"/>
      <c r="H8" s="446"/>
      <c r="I8" s="446"/>
      <c r="J8" s="174"/>
      <c r="M8" s="175"/>
    </row>
    <row r="9" spans="1:22" s="173" customFormat="1" ht="20.25" customHeight="1" x14ac:dyDescent="0.2">
      <c r="A9" s="172"/>
      <c r="B9" s="469" t="s">
        <v>48</v>
      </c>
      <c r="C9" s="471" t="s">
        <v>265</v>
      </c>
      <c r="D9" s="472"/>
      <c r="E9" s="471" t="s">
        <v>266</v>
      </c>
      <c r="F9" s="475"/>
      <c r="G9" s="475"/>
      <c r="H9" s="472"/>
      <c r="I9" s="469" t="s">
        <v>208</v>
      </c>
      <c r="J9" s="174"/>
      <c r="M9" s="175"/>
    </row>
    <row r="10" spans="1:22" s="172" customFormat="1" ht="17.25" customHeight="1" x14ac:dyDescent="0.2">
      <c r="B10" s="476"/>
      <c r="C10" s="473"/>
      <c r="D10" s="474"/>
      <c r="E10" s="446" t="s">
        <v>206</v>
      </c>
      <c r="F10" s="439"/>
      <c r="G10" s="446" t="s">
        <v>207</v>
      </c>
      <c r="H10" s="439"/>
      <c r="I10" s="470"/>
      <c r="J10" s="174"/>
      <c r="K10" s="173"/>
    </row>
    <row r="11" spans="1:22" s="172" customFormat="1" ht="17.25" customHeight="1" x14ac:dyDescent="0.2">
      <c r="B11" s="477"/>
      <c r="C11" s="176" t="s">
        <v>21</v>
      </c>
      <c r="D11" s="176" t="s">
        <v>22</v>
      </c>
      <c r="E11" s="176" t="s">
        <v>21</v>
      </c>
      <c r="F11" s="176" t="s">
        <v>22</v>
      </c>
      <c r="G11" s="176" t="s">
        <v>21</v>
      </c>
      <c r="H11" s="176" t="s">
        <v>22</v>
      </c>
      <c r="I11" s="177" t="s">
        <v>21</v>
      </c>
      <c r="J11" s="174"/>
      <c r="K11" s="173"/>
    </row>
    <row r="12" spans="1:22" s="173" customFormat="1" ht="16.5" customHeight="1" x14ac:dyDescent="0.2">
      <c r="B12" s="178" t="s">
        <v>201</v>
      </c>
      <c r="C12" s="185">
        <v>35</v>
      </c>
      <c r="D12" s="179">
        <f>IF(C12&lt;&gt;"",ROUND(C12/$I12,3),"")</f>
        <v>0.35699999999999998</v>
      </c>
      <c r="E12" s="185">
        <v>10</v>
      </c>
      <c r="F12" s="179">
        <f>IF(E12&lt;&gt;"",ROUND(E12/$I12,3),"")</f>
        <v>0.10199999999999999</v>
      </c>
      <c r="G12" s="185">
        <v>53</v>
      </c>
      <c r="H12" s="179">
        <f>IF(G12&lt;&gt;"",ROUND(G12/$I12,3),"")</f>
        <v>0.54100000000000004</v>
      </c>
      <c r="I12" s="180">
        <f>IF(SUM(C12,E12,G12)&gt;0,SUM(C12,E12,G12),"")</f>
        <v>98</v>
      </c>
      <c r="J12" s="181"/>
    </row>
    <row r="13" spans="1:22" s="173" customFormat="1" ht="6" customHeight="1" x14ac:dyDescent="0.2">
      <c r="J13" s="182"/>
    </row>
    <row r="14" spans="1:22" s="173" customFormat="1" ht="16.5" customHeight="1" x14ac:dyDescent="0.2">
      <c r="C14" s="446" t="s">
        <v>267</v>
      </c>
      <c r="D14" s="439"/>
      <c r="E14" s="439"/>
      <c r="F14" s="439"/>
      <c r="G14" s="439"/>
      <c r="H14" s="439"/>
      <c r="I14" s="439"/>
      <c r="J14" s="439"/>
      <c r="K14" s="183"/>
    </row>
    <row r="15" spans="1:22" s="173" customFormat="1" ht="37.5" customHeight="1" x14ac:dyDescent="0.2">
      <c r="B15" s="184" t="s">
        <v>48</v>
      </c>
      <c r="C15" s="444" t="s">
        <v>263</v>
      </c>
      <c r="D15" s="483"/>
      <c r="E15" s="446" t="s">
        <v>264</v>
      </c>
      <c r="F15" s="439"/>
      <c r="G15" s="482"/>
      <c r="H15" s="482"/>
      <c r="I15" s="446" t="s">
        <v>262</v>
      </c>
      <c r="J15" s="439"/>
      <c r="K15" s="183"/>
    </row>
    <row r="16" spans="1:22" s="173" customFormat="1" ht="17.25" customHeight="1" x14ac:dyDescent="0.2">
      <c r="B16" s="184"/>
      <c r="C16" s="176" t="s">
        <v>21</v>
      </c>
      <c r="D16" s="176" t="s">
        <v>22</v>
      </c>
      <c r="E16" s="446" t="s">
        <v>21</v>
      </c>
      <c r="F16" s="482"/>
      <c r="G16" s="446" t="s">
        <v>22</v>
      </c>
      <c r="H16" s="482"/>
      <c r="I16" s="177" t="s">
        <v>21</v>
      </c>
      <c r="J16" s="177" t="s">
        <v>22</v>
      </c>
      <c r="K16" s="183"/>
      <c r="U16" s="373"/>
      <c r="V16" s="373"/>
    </row>
    <row r="17" spans="1:22" s="173" customFormat="1" ht="16.5" customHeight="1" x14ac:dyDescent="0.2">
      <c r="B17" s="178" t="s">
        <v>201</v>
      </c>
      <c r="C17" s="185">
        <v>14</v>
      </c>
      <c r="D17" s="394">
        <f>IF(C17&lt;&gt;"",ROUND(C17/$I$12,3),"")</f>
        <v>0.14299999999999999</v>
      </c>
      <c r="E17" s="480">
        <v>49</v>
      </c>
      <c r="F17" s="481"/>
      <c r="G17" s="478">
        <f>IF(E17&lt;&gt;"",ROUND(E17/$I$12,3),"")</f>
        <v>0.5</v>
      </c>
      <c r="H17" s="479"/>
      <c r="I17" s="185">
        <v>0</v>
      </c>
      <c r="J17" s="394">
        <f>IF(I17&lt;&gt;"",ROUND(I17/$I$12,3),"")</f>
        <v>0</v>
      </c>
      <c r="K17" s="183"/>
      <c r="U17" s="373"/>
      <c r="V17" s="373"/>
    </row>
    <row r="18" spans="1:22" s="40" customFormat="1" ht="18" customHeight="1" x14ac:dyDescent="0.2">
      <c r="A18" s="136"/>
      <c r="B18" s="135"/>
      <c r="C18" s="135"/>
      <c r="D18" s="168"/>
      <c r="E18" s="135"/>
      <c r="F18" s="168"/>
      <c r="G18" s="135"/>
      <c r="H18" s="168"/>
      <c r="I18" s="135"/>
      <c r="J18" s="168"/>
      <c r="K18" s="366"/>
      <c r="M18" s="50"/>
      <c r="U18" s="373"/>
      <c r="V18" s="373"/>
    </row>
    <row r="19" spans="1:22" s="40" customFormat="1" ht="18" customHeight="1" x14ac:dyDescent="0.2">
      <c r="A19" s="467" t="s">
        <v>270</v>
      </c>
      <c r="B19" s="468"/>
      <c r="C19" s="468"/>
      <c r="D19" s="468"/>
      <c r="E19" s="468"/>
      <c r="F19" s="468"/>
      <c r="G19" s="468"/>
      <c r="H19" s="468"/>
      <c r="I19" s="468"/>
      <c r="J19" s="468"/>
      <c r="K19" s="468"/>
      <c r="M19" s="50"/>
      <c r="U19" s="373"/>
      <c r="V19" s="373"/>
    </row>
    <row r="20" spans="1:22" s="40" customFormat="1" ht="18" customHeight="1" x14ac:dyDescent="0.2">
      <c r="A20" s="80"/>
      <c r="B20" s="80"/>
      <c r="C20" s="80"/>
      <c r="D20" s="167"/>
      <c r="E20" s="80"/>
      <c r="F20" s="167"/>
      <c r="G20" s="80"/>
      <c r="H20" s="167"/>
      <c r="I20" s="80"/>
      <c r="J20" s="167"/>
      <c r="K20" s="39"/>
      <c r="M20" s="50"/>
      <c r="U20" s="373"/>
      <c r="V20" s="373"/>
    </row>
    <row r="21" spans="1:22" s="173" customFormat="1" ht="15" customHeight="1" x14ac:dyDescent="0.2">
      <c r="A21" s="172"/>
      <c r="B21" s="172"/>
      <c r="C21" s="446" t="s">
        <v>257</v>
      </c>
      <c r="D21" s="446"/>
      <c r="E21" s="446"/>
      <c r="F21" s="446"/>
      <c r="G21" s="446"/>
      <c r="H21" s="446"/>
      <c r="I21" s="446"/>
      <c r="J21" s="439"/>
      <c r="U21" s="373"/>
      <c r="V21" s="373"/>
    </row>
    <row r="22" spans="1:22" s="172" customFormat="1" ht="39.75" customHeight="1" x14ac:dyDescent="0.2">
      <c r="B22" s="446" t="s">
        <v>48</v>
      </c>
      <c r="C22" s="447" t="s">
        <v>258</v>
      </c>
      <c r="D22" s="448"/>
      <c r="E22" s="447" t="s">
        <v>259</v>
      </c>
      <c r="F22" s="448"/>
      <c r="G22" s="447" t="s">
        <v>271</v>
      </c>
      <c r="H22" s="448"/>
      <c r="I22" s="447" t="s">
        <v>260</v>
      </c>
      <c r="J22" s="448"/>
      <c r="K22" s="173"/>
      <c r="L22" s="173"/>
      <c r="U22" s="373"/>
      <c r="V22" s="373"/>
    </row>
    <row r="23" spans="1:22" s="172" customFormat="1" ht="14.25" customHeight="1" x14ac:dyDescent="0.2">
      <c r="B23" s="439"/>
      <c r="C23" s="444" t="s">
        <v>21</v>
      </c>
      <c r="D23" s="445"/>
      <c r="E23" s="177" t="s">
        <v>21</v>
      </c>
      <c r="F23" s="177" t="s">
        <v>22</v>
      </c>
      <c r="G23" s="177" t="s">
        <v>21</v>
      </c>
      <c r="H23" s="177" t="s">
        <v>22</v>
      </c>
      <c r="I23" s="177" t="s">
        <v>21</v>
      </c>
      <c r="J23" s="177" t="s">
        <v>22</v>
      </c>
      <c r="K23" s="173"/>
      <c r="L23" s="173"/>
      <c r="U23" s="373"/>
      <c r="V23" s="373"/>
    </row>
    <row r="24" spans="1:22" s="112" customFormat="1" ht="20.25" customHeight="1" x14ac:dyDescent="0.2">
      <c r="A24" s="187"/>
      <c r="B24" s="449" t="s">
        <v>215</v>
      </c>
      <c r="C24" s="450"/>
      <c r="D24" s="450"/>
      <c r="E24" s="450"/>
      <c r="F24" s="450"/>
      <c r="G24" s="450"/>
      <c r="H24" s="450"/>
      <c r="I24" s="450"/>
      <c r="J24" s="439"/>
      <c r="K24" s="367"/>
      <c r="L24" s="173"/>
      <c r="M24" s="188"/>
    </row>
    <row r="25" spans="1:22" s="173" customFormat="1" ht="16.5" customHeight="1" x14ac:dyDescent="0.2">
      <c r="B25" s="189" t="s">
        <v>211</v>
      </c>
      <c r="C25" s="430">
        <v>636</v>
      </c>
      <c r="D25" s="431"/>
      <c r="E25" s="190">
        <v>17</v>
      </c>
      <c r="F25" s="394">
        <f>IF(E25&lt;&gt;"",ROUND(E25/$C25,3),"")</f>
        <v>2.7E-2</v>
      </c>
      <c r="G25" s="190">
        <v>5</v>
      </c>
      <c r="H25" s="394">
        <f>IF(G25&lt;&gt;"",ROUND(G25/$C25,3),"")</f>
        <v>8.0000000000000002E-3</v>
      </c>
      <c r="I25" s="190">
        <v>1</v>
      </c>
      <c r="J25" s="394">
        <f>IF(I25&lt;&gt;"",ROUND(I25/$C25,3),"")</f>
        <v>2E-3</v>
      </c>
      <c r="K25" s="183" t="str">
        <f>IF(AND(SUM(E25:I25)&gt;0,OR(C25=0,C25="")),"ERRO! Não há alunos inscritos!","")</f>
        <v/>
      </c>
      <c r="L25" s="173">
        <v>1</v>
      </c>
    </row>
    <row r="26" spans="1:22" s="173" customFormat="1" ht="16.5" customHeight="1" x14ac:dyDescent="0.2">
      <c r="B26" s="178" t="s">
        <v>212</v>
      </c>
      <c r="C26" s="430">
        <v>582</v>
      </c>
      <c r="D26" s="431"/>
      <c r="E26" s="190">
        <v>36</v>
      </c>
      <c r="F26" s="394">
        <f t="shared" ref="F26:F28" si="0">IF(E26&lt;&gt;"",ROUND(E26/$C26,3),"")</f>
        <v>6.2E-2</v>
      </c>
      <c r="G26" s="190">
        <v>2</v>
      </c>
      <c r="H26" s="394">
        <f t="shared" ref="H26:H28" si="1">IF(G26&lt;&gt;"",ROUND(G26/$C26,3),"")</f>
        <v>3.0000000000000001E-3</v>
      </c>
      <c r="I26" s="190">
        <v>0</v>
      </c>
      <c r="J26" s="394">
        <f t="shared" ref="J26:J27" si="2">IF(I26&lt;&gt;"",ROUND(I26/$C26,3),"")</f>
        <v>0</v>
      </c>
      <c r="K26" s="183" t="str">
        <f>IF(AND(SUM(E26:I26)&gt;0,OR(C26=0,C26="")),"ERRO! Não há alunos inscritos!","")</f>
        <v/>
      </c>
      <c r="L26" s="173">
        <v>2</v>
      </c>
    </row>
    <row r="27" spans="1:22" s="173" customFormat="1" ht="16.5" customHeight="1" x14ac:dyDescent="0.2">
      <c r="B27" s="178" t="s">
        <v>213</v>
      </c>
      <c r="C27" s="430">
        <v>502</v>
      </c>
      <c r="D27" s="431"/>
      <c r="E27" s="190">
        <v>34</v>
      </c>
      <c r="F27" s="394">
        <f>IF(E27&lt;&gt;"",ROUND(E27/$C27,3),"")</f>
        <v>6.8000000000000005E-2</v>
      </c>
      <c r="G27" s="190">
        <v>0</v>
      </c>
      <c r="H27" s="394">
        <f>IF(G27&lt;&gt;"",ROUND(G27/$C27,3),"")</f>
        <v>0</v>
      </c>
      <c r="I27" s="190">
        <v>5</v>
      </c>
      <c r="J27" s="394">
        <f t="shared" si="2"/>
        <v>0.01</v>
      </c>
      <c r="K27" s="183" t="str">
        <f>IF(AND(SUM(E27:I27)&gt;0,OR(C27=0,C27="")),"ERRO! Não há alunos inscritos!","")</f>
        <v/>
      </c>
      <c r="L27" s="173">
        <v>3</v>
      </c>
    </row>
    <row r="28" spans="1:22" s="173" customFormat="1" ht="16.5" customHeight="1" x14ac:dyDescent="0.2">
      <c r="B28" s="178" t="s">
        <v>214</v>
      </c>
      <c r="C28" s="430">
        <v>457</v>
      </c>
      <c r="D28" s="431"/>
      <c r="E28" s="190">
        <v>23</v>
      </c>
      <c r="F28" s="394">
        <f t="shared" si="0"/>
        <v>0.05</v>
      </c>
      <c r="G28" s="190">
        <v>0</v>
      </c>
      <c r="H28" s="394">
        <f t="shared" si="1"/>
        <v>0</v>
      </c>
      <c r="I28" s="190">
        <v>2</v>
      </c>
      <c r="J28" s="394">
        <f>IF(I28&lt;&gt;"",ROUND(I28/$C28,3),"")</f>
        <v>4.0000000000000001E-3</v>
      </c>
      <c r="K28" s="183"/>
      <c r="L28" s="173">
        <v>4</v>
      </c>
    </row>
    <row r="29" spans="1:22" s="173" customFormat="1" ht="16.5" customHeight="1" x14ac:dyDescent="0.2">
      <c r="B29" s="191" t="s">
        <v>201</v>
      </c>
      <c r="C29" s="451">
        <v>442</v>
      </c>
      <c r="D29" s="452"/>
      <c r="E29" s="197">
        <v>30</v>
      </c>
      <c r="F29" s="394">
        <f>IF(E29&lt;&gt;"",ROUND(E29/$C29,3),"")</f>
        <v>6.8000000000000005E-2</v>
      </c>
      <c r="G29" s="197">
        <v>0</v>
      </c>
      <c r="H29" s="394">
        <f>IF(G29&lt;&gt;"",ROUND(G29/$C29,3),"")</f>
        <v>0</v>
      </c>
      <c r="I29" s="197">
        <v>2</v>
      </c>
      <c r="J29" s="394">
        <f>IF(I29&lt;&gt;"",ROUND(I29/$C29,3),"")</f>
        <v>5.0000000000000001E-3</v>
      </c>
      <c r="L29" s="183"/>
    </row>
    <row r="30" spans="1:22" s="112" customFormat="1" ht="20.25" customHeight="1" x14ac:dyDescent="0.2">
      <c r="A30" s="187"/>
      <c r="B30" s="454" t="s">
        <v>256</v>
      </c>
      <c r="C30" s="454"/>
      <c r="D30" s="454"/>
      <c r="E30" s="454"/>
      <c r="F30" s="454"/>
      <c r="G30" s="454"/>
      <c r="H30" s="454"/>
      <c r="I30" s="454"/>
      <c r="J30" s="439"/>
      <c r="K30" s="367"/>
      <c r="L30" s="173"/>
      <c r="M30" s="188"/>
    </row>
    <row r="31" spans="1:22" s="112" customFormat="1" ht="16.5" customHeight="1" x14ac:dyDescent="0.2">
      <c r="A31" s="187"/>
      <c r="B31" s="192" t="s">
        <v>201</v>
      </c>
      <c r="C31" s="453">
        <v>0</v>
      </c>
      <c r="D31" s="452"/>
      <c r="E31" s="197">
        <v>0</v>
      </c>
      <c r="F31" s="394" t="e">
        <f>IF(E31&lt;&gt;"",ROUND(E31/$C31,3),"")</f>
        <v>#DIV/0!</v>
      </c>
      <c r="G31" s="198">
        <v>0</v>
      </c>
      <c r="H31" s="394" t="e">
        <f>IF(G31&lt;&gt;"",ROUND(G31/$C31,3),"")</f>
        <v>#DIV/0!</v>
      </c>
      <c r="I31" s="198">
        <v>0</v>
      </c>
      <c r="J31" s="394" t="e">
        <f>IF(I31&lt;&gt;"",ROUND(I31/$C31,3),"")</f>
        <v>#DIV/0!</v>
      </c>
      <c r="K31" s="367"/>
      <c r="L31" s="173"/>
      <c r="M31" s="188"/>
    </row>
    <row r="32" spans="1:22" s="112" customFormat="1" ht="20.25" customHeight="1" x14ac:dyDescent="0.2">
      <c r="A32" s="187"/>
      <c r="B32" s="455" t="s">
        <v>26</v>
      </c>
      <c r="C32" s="456"/>
      <c r="D32" s="456"/>
      <c r="E32" s="456"/>
      <c r="F32" s="456"/>
      <c r="G32" s="456"/>
      <c r="H32" s="456"/>
      <c r="I32" s="456"/>
      <c r="J32" s="439"/>
      <c r="K32" s="367"/>
      <c r="L32" s="173"/>
      <c r="M32" s="188"/>
    </row>
    <row r="33" spans="1:22" s="173" customFormat="1" ht="16.5" customHeight="1" x14ac:dyDescent="0.2">
      <c r="B33" s="193" t="s">
        <v>168</v>
      </c>
      <c r="C33" s="430" t="s">
        <v>118</v>
      </c>
      <c r="D33" s="431"/>
      <c r="E33" s="190" t="s">
        <v>118</v>
      </c>
      <c r="F33" s="394" t="str">
        <f t="shared" ref="F33:F37" si="3">IF(E33&lt;&gt;"",ROUND(E33/$C33,3),"")</f>
        <v/>
      </c>
      <c r="G33" s="190" t="s">
        <v>118</v>
      </c>
      <c r="H33" s="394" t="str">
        <f t="shared" ref="H33:H37" si="4">IF(G33&lt;&gt;"",ROUND(G33/$C33,3),"")</f>
        <v/>
      </c>
      <c r="I33" s="190" t="s">
        <v>118</v>
      </c>
      <c r="J33" s="394" t="str">
        <f t="shared" ref="J33:J37" si="5">IF(I33&lt;&gt;"",ROUND(I33/$C33,3),"")</f>
        <v/>
      </c>
      <c r="K33" s="183"/>
      <c r="L33" s="173">
        <v>5</v>
      </c>
    </row>
    <row r="34" spans="1:22" s="173" customFormat="1" ht="16.5" customHeight="1" x14ac:dyDescent="0.2">
      <c r="B34" s="194" t="s">
        <v>59</v>
      </c>
      <c r="C34" s="430" t="s">
        <v>118</v>
      </c>
      <c r="D34" s="431"/>
      <c r="E34" s="190" t="s">
        <v>118</v>
      </c>
      <c r="F34" s="394" t="str">
        <f t="shared" si="3"/>
        <v/>
      </c>
      <c r="G34" s="190" t="s">
        <v>118</v>
      </c>
      <c r="H34" s="394" t="str">
        <f t="shared" si="4"/>
        <v/>
      </c>
      <c r="I34" s="190" t="s">
        <v>118</v>
      </c>
      <c r="J34" s="394" t="str">
        <f t="shared" si="5"/>
        <v/>
      </c>
      <c r="K34" s="183"/>
      <c r="L34" s="173">
        <v>6</v>
      </c>
    </row>
    <row r="35" spans="1:22" s="173" customFormat="1" ht="16.5" customHeight="1" x14ac:dyDescent="0.2">
      <c r="B35" s="194" t="s">
        <v>125</v>
      </c>
      <c r="C35" s="430" t="s">
        <v>118</v>
      </c>
      <c r="D35" s="431"/>
      <c r="E35" s="190" t="s">
        <v>118</v>
      </c>
      <c r="F35" s="394" t="str">
        <f t="shared" si="3"/>
        <v/>
      </c>
      <c r="G35" s="190" t="s">
        <v>118</v>
      </c>
      <c r="H35" s="394" t="str">
        <f t="shared" si="4"/>
        <v/>
      </c>
      <c r="I35" s="190" t="s">
        <v>118</v>
      </c>
      <c r="J35" s="394" t="str">
        <f t="shared" si="5"/>
        <v/>
      </c>
      <c r="K35" s="183"/>
      <c r="L35" s="173">
        <v>7</v>
      </c>
    </row>
    <row r="36" spans="1:22" s="173" customFormat="1" ht="16.5" customHeight="1" x14ac:dyDescent="0.2">
      <c r="B36" s="194" t="s">
        <v>163</v>
      </c>
      <c r="C36" s="430" t="s">
        <v>118</v>
      </c>
      <c r="D36" s="431"/>
      <c r="E36" s="190" t="s">
        <v>118</v>
      </c>
      <c r="F36" s="394" t="str">
        <f t="shared" si="3"/>
        <v/>
      </c>
      <c r="G36" s="190" t="s">
        <v>118</v>
      </c>
      <c r="H36" s="394" t="str">
        <f t="shared" si="4"/>
        <v/>
      </c>
      <c r="I36" s="190" t="s">
        <v>118</v>
      </c>
      <c r="J36" s="394" t="str">
        <f t="shared" si="5"/>
        <v/>
      </c>
      <c r="K36" s="183"/>
      <c r="L36" s="173">
        <v>8</v>
      </c>
    </row>
    <row r="37" spans="1:22" s="173" customFormat="1" ht="16.5" customHeight="1" x14ac:dyDescent="0.2">
      <c r="B37" s="195" t="s">
        <v>201</v>
      </c>
      <c r="C37" s="451">
        <v>0</v>
      </c>
      <c r="D37" s="452"/>
      <c r="E37" s="197">
        <v>0</v>
      </c>
      <c r="F37" s="394" t="e">
        <f t="shared" si="3"/>
        <v>#DIV/0!</v>
      </c>
      <c r="G37" s="197">
        <v>0</v>
      </c>
      <c r="H37" s="394" t="e">
        <f t="shared" si="4"/>
        <v>#DIV/0!</v>
      </c>
      <c r="I37" s="197">
        <v>0</v>
      </c>
      <c r="J37" s="394" t="e">
        <f t="shared" si="5"/>
        <v>#DIV/0!</v>
      </c>
      <c r="K37" s="183"/>
    </row>
    <row r="38" spans="1:22" s="112" customFormat="1" ht="20.25" customHeight="1" x14ac:dyDescent="0.2">
      <c r="A38" s="187"/>
      <c r="B38" s="438" t="s">
        <v>268</v>
      </c>
      <c r="C38" s="438"/>
      <c r="D38" s="438"/>
      <c r="E38" s="438"/>
      <c r="F38" s="438"/>
      <c r="G38" s="438"/>
      <c r="H38" s="438"/>
      <c r="I38" s="438"/>
      <c r="J38" s="439"/>
      <c r="K38" s="367"/>
      <c r="L38" s="173"/>
      <c r="M38" s="188"/>
    </row>
    <row r="39" spans="1:22" s="112" customFormat="1" ht="16.5" customHeight="1" x14ac:dyDescent="0.2">
      <c r="A39" s="187"/>
      <c r="B39" s="196" t="s">
        <v>201</v>
      </c>
      <c r="C39" s="432">
        <v>0</v>
      </c>
      <c r="D39" s="433"/>
      <c r="E39" s="199">
        <v>0</v>
      </c>
      <c r="F39" s="394" t="e">
        <f>IF(E39&lt;&gt;"",ROUND(E39/$C39,3),"")</f>
        <v>#DIV/0!</v>
      </c>
      <c r="G39" s="199">
        <v>0</v>
      </c>
      <c r="H39" s="394" t="e">
        <f>IF(G39&lt;&gt;"",ROUND(G39/$C39,3),"")</f>
        <v>#DIV/0!</v>
      </c>
      <c r="I39" s="199">
        <v>0</v>
      </c>
      <c r="J39" s="394" t="e">
        <f>IF(I39&lt;&gt;"",ROUND(I39/$C39,3),"")</f>
        <v>#DIV/0!</v>
      </c>
      <c r="K39" s="367"/>
      <c r="L39" s="173"/>
      <c r="M39" s="188"/>
    </row>
    <row r="40" spans="1:22" s="112" customFormat="1" ht="16.5" customHeight="1" x14ac:dyDescent="0.2">
      <c r="A40" s="187"/>
      <c r="B40" s="200" t="s">
        <v>272</v>
      </c>
      <c r="C40" s="457">
        <f>IF(SUM(C29,C31,C37,C39)&gt;0,SUM(C29,C31,C37,C39),"")</f>
        <v>442</v>
      </c>
      <c r="D40" s="457"/>
      <c r="E40" s="201">
        <f>IF(SUM(E29,E31,E37,E39)&gt;0,SUM(E29,E31,E37,E39),"")</f>
        <v>30</v>
      </c>
      <c r="F40" s="394">
        <f>IF(E40&lt;&gt;"",ROUND(E40/$C40,3),"")</f>
        <v>6.8000000000000005E-2</v>
      </c>
      <c r="G40" s="201" t="str">
        <f>IF(SUM(G29,G31,G37,G39)&gt;0,SUM(G29,G31,G37,G39),"")</f>
        <v/>
      </c>
      <c r="H40" s="394" t="str">
        <f>IF(G40&lt;&gt;"",ROUND(G40/$C40,3),"")</f>
        <v/>
      </c>
      <c r="I40" s="201">
        <f>IF(SUM(I29,I31,I37,I39)&gt;0,SUM(I29,I31,I37,I39),"")</f>
        <v>2</v>
      </c>
      <c r="J40" s="394">
        <f>IF(I40&lt;&gt;"",ROUND(I40/$C40,3),"")</f>
        <v>5.0000000000000001E-3</v>
      </c>
      <c r="K40" s="367"/>
      <c r="L40" s="173"/>
      <c r="M40" s="188"/>
    </row>
    <row r="41" spans="1:22" s="40" customFormat="1" ht="132" customHeight="1" x14ac:dyDescent="0.2">
      <c r="A41" s="436" t="s">
        <v>326</v>
      </c>
      <c r="B41" s="437"/>
      <c r="C41" s="437"/>
      <c r="D41" s="437"/>
      <c r="E41" s="437"/>
      <c r="F41" s="437"/>
      <c r="G41" s="437"/>
      <c r="H41" s="437"/>
      <c r="I41" s="437"/>
      <c r="J41" s="437"/>
      <c r="K41" s="437"/>
    </row>
    <row r="42" spans="1:22" s="40" customFormat="1" ht="14.25" customHeight="1" x14ac:dyDescent="0.2">
      <c r="A42" s="186"/>
      <c r="B42" s="169"/>
      <c r="C42" s="169"/>
      <c r="D42" s="169"/>
      <c r="E42" s="169"/>
      <c r="F42" s="169"/>
      <c r="G42" s="169"/>
      <c r="H42" s="169"/>
      <c r="I42" s="169"/>
      <c r="J42" s="169"/>
      <c r="K42" s="368"/>
    </row>
    <row r="43" spans="1:22" s="14" customFormat="1" ht="15.75" customHeight="1" x14ac:dyDescent="0.2">
      <c r="A43" s="6" t="s">
        <v>343</v>
      </c>
      <c r="K43" s="369"/>
      <c r="L43" s="40"/>
    </row>
    <row r="44" spans="1:22" customFormat="1" ht="49.5" customHeight="1" x14ac:dyDescent="0.2">
      <c r="A44" s="458" t="s">
        <v>372</v>
      </c>
      <c r="B44" s="459"/>
      <c r="C44" s="459"/>
      <c r="D44" s="459"/>
      <c r="E44" s="459"/>
      <c r="F44" s="459"/>
      <c r="G44" s="459"/>
      <c r="H44" s="459"/>
      <c r="I44" s="459"/>
      <c r="J44" s="459"/>
      <c r="K44" s="460"/>
      <c r="L44" s="40"/>
      <c r="U44" s="39"/>
      <c r="V44" s="39"/>
    </row>
    <row r="45" spans="1:22" ht="11.25" customHeight="1" x14ac:dyDescent="0.2">
      <c r="A45" s="41"/>
      <c r="B45" s="80"/>
      <c r="C45" s="80"/>
      <c r="D45" s="167"/>
      <c r="E45" s="80"/>
      <c r="F45" s="167"/>
      <c r="G45" s="80"/>
      <c r="H45" s="167"/>
      <c r="I45" s="80"/>
      <c r="J45" s="167"/>
      <c r="M45" s="52"/>
    </row>
    <row r="46" spans="1:22" s="40" customFormat="1" ht="18" customHeight="1" x14ac:dyDescent="0.2">
      <c r="A46" s="465" t="s">
        <v>126</v>
      </c>
      <c r="B46" s="466"/>
      <c r="C46" s="466"/>
      <c r="D46" s="466"/>
      <c r="E46" s="466"/>
      <c r="F46" s="466"/>
      <c r="G46" s="466"/>
      <c r="H46" s="466"/>
      <c r="I46" s="466"/>
      <c r="J46" s="466"/>
      <c r="K46" s="466"/>
      <c r="M46" s="50"/>
    </row>
    <row r="47" spans="1:22" s="40" customFormat="1" ht="18" customHeight="1" x14ac:dyDescent="0.2">
      <c r="A47" s="80"/>
      <c r="B47" s="80"/>
      <c r="C47" s="80"/>
      <c r="D47" s="167"/>
      <c r="E47" s="80"/>
      <c r="F47" s="167"/>
      <c r="G47" s="80"/>
      <c r="H47" s="167"/>
      <c r="I47" s="80"/>
      <c r="J47" s="167"/>
      <c r="K47" s="39"/>
      <c r="M47" s="50"/>
    </row>
    <row r="48" spans="1:22" s="173" customFormat="1" ht="15" customHeight="1" x14ac:dyDescent="0.2">
      <c r="A48" s="172"/>
      <c r="B48" s="172"/>
      <c r="C48" s="446" t="s">
        <v>257</v>
      </c>
      <c r="D48" s="446"/>
      <c r="E48" s="446"/>
      <c r="F48" s="446"/>
      <c r="G48" s="446"/>
      <c r="H48" s="446"/>
      <c r="I48" s="446"/>
      <c r="J48" s="439"/>
    </row>
    <row r="49" spans="1:18" s="172" customFormat="1" ht="39.75" customHeight="1" x14ac:dyDescent="0.2">
      <c r="B49" s="446" t="s">
        <v>48</v>
      </c>
      <c r="C49" s="446" t="s">
        <v>258</v>
      </c>
      <c r="D49" s="439"/>
      <c r="E49" s="446" t="s">
        <v>259</v>
      </c>
      <c r="F49" s="439"/>
      <c r="G49" s="446" t="s">
        <v>271</v>
      </c>
      <c r="H49" s="439"/>
      <c r="I49" s="446" t="s">
        <v>260</v>
      </c>
      <c r="J49" s="439"/>
      <c r="K49" s="173"/>
      <c r="L49" s="173"/>
    </row>
    <row r="50" spans="1:18" s="172" customFormat="1" ht="14.25" customHeight="1" x14ac:dyDescent="0.2">
      <c r="B50" s="439"/>
      <c r="C50" s="444" t="s">
        <v>21</v>
      </c>
      <c r="D50" s="445"/>
      <c r="E50" s="177" t="s">
        <v>21</v>
      </c>
      <c r="F50" s="177" t="s">
        <v>22</v>
      </c>
      <c r="G50" s="177" t="s">
        <v>21</v>
      </c>
      <c r="H50" s="177" t="s">
        <v>22</v>
      </c>
      <c r="I50" s="177" t="s">
        <v>21</v>
      </c>
      <c r="J50" s="177" t="s">
        <v>22</v>
      </c>
      <c r="K50" s="173"/>
      <c r="L50" s="173"/>
    </row>
    <row r="51" spans="1:18" s="112" customFormat="1" ht="20.25" customHeight="1" x14ac:dyDescent="0.2">
      <c r="A51" s="187"/>
      <c r="B51" s="449" t="s">
        <v>215</v>
      </c>
      <c r="C51" s="450"/>
      <c r="D51" s="450"/>
      <c r="E51" s="450"/>
      <c r="F51" s="450"/>
      <c r="G51" s="450"/>
      <c r="H51" s="450"/>
      <c r="I51" s="450"/>
      <c r="J51" s="439"/>
      <c r="K51" s="367"/>
      <c r="L51" s="173"/>
      <c r="M51" s="188"/>
    </row>
    <row r="52" spans="1:18" s="173" customFormat="1" ht="16.5" customHeight="1" x14ac:dyDescent="0.2">
      <c r="B52" s="178" t="s">
        <v>211</v>
      </c>
      <c r="C52" s="430">
        <v>382</v>
      </c>
      <c r="D52" s="431"/>
      <c r="E52" s="190">
        <v>51</v>
      </c>
      <c r="F52" s="394">
        <f t="shared" ref="F52:F55" si="6">IF(E52&lt;&gt;"",ROUND(E52/$C52,3),"")</f>
        <v>0.13400000000000001</v>
      </c>
      <c r="G52" s="190">
        <v>0</v>
      </c>
      <c r="H52" s="394">
        <f t="shared" ref="H52:H55" si="7">IF(G52&lt;&gt;"",ROUND(G52/$C52,3),"")</f>
        <v>0</v>
      </c>
      <c r="I52" s="190">
        <v>0</v>
      </c>
      <c r="J52" s="394">
        <f t="shared" ref="J52:J55" si="8">IF(I52&lt;&gt;"",ROUND(I52/$C52,3),"")</f>
        <v>0</v>
      </c>
      <c r="K52" s="183"/>
      <c r="L52" s="173">
        <v>9</v>
      </c>
    </row>
    <row r="53" spans="1:18" s="173" customFormat="1" ht="16.5" customHeight="1" x14ac:dyDescent="0.2">
      <c r="B53" s="178" t="s">
        <v>212</v>
      </c>
      <c r="C53" s="430">
        <v>398</v>
      </c>
      <c r="D53" s="431"/>
      <c r="E53" s="190">
        <v>28</v>
      </c>
      <c r="F53" s="394">
        <f t="shared" si="6"/>
        <v>7.0000000000000007E-2</v>
      </c>
      <c r="G53" s="190">
        <v>0</v>
      </c>
      <c r="H53" s="394">
        <f t="shared" si="7"/>
        <v>0</v>
      </c>
      <c r="I53" s="190">
        <v>1</v>
      </c>
      <c r="J53" s="394">
        <f t="shared" si="8"/>
        <v>3.0000000000000001E-3</v>
      </c>
      <c r="K53" s="183"/>
      <c r="L53" s="173">
        <v>10</v>
      </c>
      <c r="Q53" s="373"/>
      <c r="R53" s="373"/>
    </row>
    <row r="54" spans="1:18" s="173" customFormat="1" ht="16.5" customHeight="1" x14ac:dyDescent="0.2">
      <c r="B54" s="178" t="s">
        <v>213</v>
      </c>
      <c r="C54" s="430">
        <v>381</v>
      </c>
      <c r="D54" s="431"/>
      <c r="E54" s="190">
        <v>55</v>
      </c>
      <c r="F54" s="394">
        <f t="shared" si="6"/>
        <v>0.14399999999999999</v>
      </c>
      <c r="G54" s="190">
        <v>1</v>
      </c>
      <c r="H54" s="394">
        <f t="shared" si="7"/>
        <v>3.0000000000000001E-3</v>
      </c>
      <c r="I54" s="190">
        <v>5</v>
      </c>
      <c r="J54" s="394">
        <f>IF(I54&lt;&gt;"",ROUND(I54/$C54,3),"")</f>
        <v>1.2999999999999999E-2</v>
      </c>
      <c r="K54" s="183"/>
      <c r="L54" s="173">
        <v>11</v>
      </c>
      <c r="Q54" s="373"/>
      <c r="R54" s="373"/>
    </row>
    <row r="55" spans="1:18" s="173" customFormat="1" ht="16.5" customHeight="1" x14ac:dyDescent="0.2">
      <c r="B55" s="178" t="s">
        <v>214</v>
      </c>
      <c r="C55" s="430">
        <v>321</v>
      </c>
      <c r="D55" s="431"/>
      <c r="E55" s="190">
        <v>16</v>
      </c>
      <c r="F55" s="394">
        <f t="shared" si="6"/>
        <v>0.05</v>
      </c>
      <c r="G55" s="190">
        <v>5</v>
      </c>
      <c r="H55" s="394">
        <f t="shared" si="7"/>
        <v>1.6E-2</v>
      </c>
      <c r="I55" s="190">
        <v>4</v>
      </c>
      <c r="J55" s="394">
        <f t="shared" si="8"/>
        <v>1.2E-2</v>
      </c>
      <c r="K55" s="183"/>
      <c r="L55" s="173">
        <v>12</v>
      </c>
      <c r="Q55" s="373"/>
      <c r="R55" s="373"/>
    </row>
    <row r="56" spans="1:18" s="173" customFormat="1" ht="16.5" customHeight="1" x14ac:dyDescent="0.2">
      <c r="B56" s="178" t="s">
        <v>201</v>
      </c>
      <c r="C56" s="432">
        <v>260</v>
      </c>
      <c r="D56" s="433"/>
      <c r="E56" s="199">
        <v>24</v>
      </c>
      <c r="F56" s="394">
        <f>IF(E56&lt;&gt;"",ROUND(E56/$C56,3),"")</f>
        <v>9.1999999999999998E-2</v>
      </c>
      <c r="G56" s="199">
        <v>5</v>
      </c>
      <c r="H56" s="394">
        <f>IF(G56&lt;&gt;"",ROUND(G56/$C56,3),"")</f>
        <v>1.9E-2</v>
      </c>
      <c r="I56" s="199">
        <v>2</v>
      </c>
      <c r="J56" s="394">
        <f>IF(I56&lt;&gt;"",ROUND(I56/$C56,3),"")</f>
        <v>8.0000000000000002E-3</v>
      </c>
      <c r="K56" s="183"/>
      <c r="Q56" s="373"/>
      <c r="R56" s="373"/>
    </row>
    <row r="57" spans="1:18" s="112" customFormat="1" ht="20.25" customHeight="1" x14ac:dyDescent="0.2">
      <c r="A57" s="187"/>
      <c r="B57" s="454" t="s">
        <v>210</v>
      </c>
      <c r="C57" s="454"/>
      <c r="D57" s="454"/>
      <c r="E57" s="454"/>
      <c r="F57" s="454"/>
      <c r="G57" s="454"/>
      <c r="H57" s="454"/>
      <c r="I57" s="454"/>
      <c r="J57" s="439"/>
      <c r="K57" s="367"/>
      <c r="L57" s="173"/>
      <c r="M57" s="188"/>
      <c r="Q57" s="373"/>
      <c r="R57" s="373"/>
    </row>
    <row r="58" spans="1:18" s="112" customFormat="1" ht="16.5" customHeight="1" x14ac:dyDescent="0.2">
      <c r="A58" s="187"/>
      <c r="B58" s="205" t="s">
        <v>201</v>
      </c>
      <c r="C58" s="432">
        <v>0</v>
      </c>
      <c r="D58" s="433"/>
      <c r="E58" s="199">
        <v>0</v>
      </c>
      <c r="F58" s="394" t="e">
        <f>IF(E58&lt;&gt;"",ROUND(E58/$C58,3),"")</f>
        <v>#DIV/0!</v>
      </c>
      <c r="G58" s="199">
        <v>0</v>
      </c>
      <c r="H58" s="394" t="e">
        <f>IF(G58&lt;&gt;"",ROUND(G58/$C58,3),"")</f>
        <v>#DIV/0!</v>
      </c>
      <c r="I58" s="199">
        <v>0</v>
      </c>
      <c r="J58" s="394" t="e">
        <f>IF(I58&lt;&gt;"",ROUND(I58/$C58,3),"")</f>
        <v>#DIV/0!</v>
      </c>
      <c r="K58" s="367"/>
      <c r="L58" s="173"/>
      <c r="M58" s="188"/>
      <c r="Q58" s="373"/>
      <c r="R58" s="373"/>
    </row>
    <row r="59" spans="1:18" s="112" customFormat="1" ht="20.25" customHeight="1" x14ac:dyDescent="0.2">
      <c r="A59" s="187"/>
      <c r="B59" s="455" t="s">
        <v>26</v>
      </c>
      <c r="C59" s="456"/>
      <c r="D59" s="456"/>
      <c r="E59" s="456"/>
      <c r="F59" s="456"/>
      <c r="G59" s="456"/>
      <c r="H59" s="456"/>
      <c r="I59" s="456"/>
      <c r="J59" s="439"/>
      <c r="K59" s="367"/>
      <c r="L59" s="173"/>
      <c r="M59" s="188"/>
      <c r="Q59" s="373"/>
      <c r="R59" s="373"/>
    </row>
    <row r="60" spans="1:18" s="173" customFormat="1" ht="16.5" customHeight="1" x14ac:dyDescent="0.2">
      <c r="B60" s="194" t="s">
        <v>168</v>
      </c>
      <c r="C60" s="430" t="s">
        <v>118</v>
      </c>
      <c r="D60" s="431"/>
      <c r="E60" s="190" t="s">
        <v>118</v>
      </c>
      <c r="F60" s="394" t="str">
        <f t="shared" ref="F60:F63" si="9">IF(E60&lt;&gt;"",ROUND(E60/$C60,3),"")</f>
        <v/>
      </c>
      <c r="G60" s="190" t="s">
        <v>118</v>
      </c>
      <c r="H60" s="394" t="str">
        <f t="shared" ref="H60:H63" si="10">IF(G60&lt;&gt;"",ROUND(G60/$C60,3),"")</f>
        <v/>
      </c>
      <c r="I60" s="190" t="s">
        <v>118</v>
      </c>
      <c r="J60" s="394" t="str">
        <f t="shared" ref="J60:J63" si="11">IF(I60&lt;&gt;"",ROUND(I60/$C60,3),"")</f>
        <v/>
      </c>
      <c r="K60" s="183"/>
      <c r="L60" s="173">
        <v>13</v>
      </c>
      <c r="Q60" s="373"/>
      <c r="R60" s="373"/>
    </row>
    <row r="61" spans="1:18" s="173" customFormat="1" ht="16.5" customHeight="1" x14ac:dyDescent="0.2">
      <c r="B61" s="194" t="s">
        <v>59</v>
      </c>
      <c r="C61" s="430" t="s">
        <v>118</v>
      </c>
      <c r="D61" s="431"/>
      <c r="E61" s="190" t="s">
        <v>118</v>
      </c>
      <c r="F61" s="394" t="str">
        <f t="shared" si="9"/>
        <v/>
      </c>
      <c r="G61" s="190" t="s">
        <v>118</v>
      </c>
      <c r="H61" s="394" t="str">
        <f t="shared" si="10"/>
        <v/>
      </c>
      <c r="I61" s="190" t="s">
        <v>118</v>
      </c>
      <c r="J61" s="394" t="str">
        <f t="shared" si="11"/>
        <v/>
      </c>
      <c r="K61" s="183"/>
      <c r="L61" s="173">
        <v>14</v>
      </c>
      <c r="Q61" s="373"/>
      <c r="R61" s="373"/>
    </row>
    <row r="62" spans="1:18" s="173" customFormat="1" ht="16.5" customHeight="1" x14ac:dyDescent="0.2">
      <c r="B62" s="194" t="s">
        <v>125</v>
      </c>
      <c r="C62" s="430" t="s">
        <v>118</v>
      </c>
      <c r="D62" s="431"/>
      <c r="E62" s="190" t="s">
        <v>118</v>
      </c>
      <c r="F62" s="394" t="str">
        <f t="shared" si="9"/>
        <v/>
      </c>
      <c r="G62" s="190" t="s">
        <v>118</v>
      </c>
      <c r="H62" s="394" t="str">
        <f t="shared" si="10"/>
        <v/>
      </c>
      <c r="I62" s="190" t="s">
        <v>118</v>
      </c>
      <c r="J62" s="394" t="str">
        <f t="shared" si="11"/>
        <v/>
      </c>
      <c r="K62" s="183"/>
      <c r="L62" s="173">
        <v>15</v>
      </c>
      <c r="Q62" s="373"/>
      <c r="R62" s="373"/>
    </row>
    <row r="63" spans="1:18" s="173" customFormat="1" ht="16.5" customHeight="1" x14ac:dyDescent="0.2">
      <c r="B63" s="194" t="s">
        <v>163</v>
      </c>
      <c r="C63" s="430" t="s">
        <v>118</v>
      </c>
      <c r="D63" s="431"/>
      <c r="E63" s="190" t="s">
        <v>118</v>
      </c>
      <c r="F63" s="394" t="str">
        <f t="shared" si="9"/>
        <v/>
      </c>
      <c r="G63" s="190" t="s">
        <v>118</v>
      </c>
      <c r="H63" s="394" t="str">
        <f t="shared" si="10"/>
        <v/>
      </c>
      <c r="I63" s="190" t="s">
        <v>118</v>
      </c>
      <c r="J63" s="394" t="str">
        <f t="shared" si="11"/>
        <v/>
      </c>
      <c r="K63" s="183"/>
      <c r="L63" s="173">
        <v>16</v>
      </c>
      <c r="Q63" s="373"/>
      <c r="R63" s="373"/>
    </row>
    <row r="64" spans="1:18" s="173" customFormat="1" ht="16.5" customHeight="1" x14ac:dyDescent="0.2">
      <c r="B64" s="194" t="s">
        <v>201</v>
      </c>
      <c r="C64" s="432">
        <v>0</v>
      </c>
      <c r="D64" s="433"/>
      <c r="E64" s="199">
        <v>0</v>
      </c>
      <c r="F64" s="394" t="e">
        <f>IF(E64&lt;&gt;"",ROUND(E64/$C64,3),"")</f>
        <v>#DIV/0!</v>
      </c>
      <c r="G64" s="199">
        <v>0</v>
      </c>
      <c r="H64" s="394" t="e">
        <f>IF(G64&lt;&gt;"",ROUND(G64/$C64,3),"")</f>
        <v>#DIV/0!</v>
      </c>
      <c r="I64" s="199">
        <v>0</v>
      </c>
      <c r="J64" s="394" t="e">
        <f>IF(I64&lt;&gt;"",ROUND(I64/$C64,3),"")</f>
        <v>#DIV/0!</v>
      </c>
      <c r="K64" s="183"/>
      <c r="Q64" s="373"/>
      <c r="R64" s="373"/>
    </row>
    <row r="65" spans="1:18" s="112" customFormat="1" ht="20.25" customHeight="1" x14ac:dyDescent="0.2">
      <c r="A65" s="187"/>
      <c r="B65" s="442" t="s">
        <v>25</v>
      </c>
      <c r="C65" s="443"/>
      <c r="D65" s="443"/>
      <c r="E65" s="443"/>
      <c r="F65" s="443"/>
      <c r="G65" s="443"/>
      <c r="H65" s="443"/>
      <c r="I65" s="443"/>
      <c r="J65" s="439"/>
      <c r="K65" s="367"/>
      <c r="L65" s="173"/>
      <c r="M65" s="188"/>
      <c r="Q65" s="373"/>
      <c r="R65" s="373"/>
    </row>
    <row r="66" spans="1:18" s="173" customFormat="1" ht="16.5" customHeight="1" x14ac:dyDescent="0.2">
      <c r="B66" s="204" t="s">
        <v>168</v>
      </c>
      <c r="C66" s="430" t="s">
        <v>118</v>
      </c>
      <c r="D66" s="431"/>
      <c r="E66" s="190" t="s">
        <v>118</v>
      </c>
      <c r="F66" s="394" t="str">
        <f t="shared" ref="F66:F69" si="12">IF(E66&lt;&gt;"",ROUND(E66/$C66,3),"")</f>
        <v/>
      </c>
      <c r="G66" s="190" t="s">
        <v>118</v>
      </c>
      <c r="H66" s="394" t="str">
        <f t="shared" ref="H66:H69" si="13">IF(G66&lt;&gt;"",ROUND(G66/$C66,3),"")</f>
        <v/>
      </c>
      <c r="I66" s="190" t="s">
        <v>118</v>
      </c>
      <c r="J66" s="394" t="str">
        <f t="shared" ref="J66:J69" si="14">IF(I66&lt;&gt;"",ROUND(I66/$C66,3),"")</f>
        <v/>
      </c>
      <c r="K66" s="183"/>
      <c r="L66" s="173">
        <v>17</v>
      </c>
      <c r="Q66" s="373"/>
      <c r="R66" s="373"/>
    </row>
    <row r="67" spans="1:18" s="173" customFormat="1" ht="16.5" customHeight="1" x14ac:dyDescent="0.2">
      <c r="B67" s="204" t="s">
        <v>59</v>
      </c>
      <c r="C67" s="430" t="s">
        <v>118</v>
      </c>
      <c r="D67" s="431"/>
      <c r="E67" s="190" t="s">
        <v>118</v>
      </c>
      <c r="F67" s="394" t="str">
        <f t="shared" si="12"/>
        <v/>
      </c>
      <c r="G67" s="190" t="s">
        <v>118</v>
      </c>
      <c r="H67" s="394" t="str">
        <f t="shared" si="13"/>
        <v/>
      </c>
      <c r="I67" s="190" t="s">
        <v>118</v>
      </c>
      <c r="J67" s="394" t="str">
        <f t="shared" si="14"/>
        <v/>
      </c>
      <c r="K67" s="183"/>
      <c r="L67" s="173">
        <v>18</v>
      </c>
      <c r="Q67" s="373"/>
      <c r="R67" s="373"/>
    </row>
    <row r="68" spans="1:18" s="173" customFormat="1" ht="16.5" customHeight="1" x14ac:dyDescent="0.2">
      <c r="B68" s="204" t="s">
        <v>125</v>
      </c>
      <c r="C68" s="430" t="s">
        <v>118</v>
      </c>
      <c r="D68" s="431"/>
      <c r="E68" s="190" t="s">
        <v>118</v>
      </c>
      <c r="F68" s="394" t="str">
        <f t="shared" si="12"/>
        <v/>
      </c>
      <c r="G68" s="190" t="s">
        <v>118</v>
      </c>
      <c r="H68" s="394" t="str">
        <f t="shared" si="13"/>
        <v/>
      </c>
      <c r="I68" s="190" t="s">
        <v>118</v>
      </c>
      <c r="J68" s="394" t="str">
        <f t="shared" si="14"/>
        <v/>
      </c>
      <c r="K68" s="183"/>
      <c r="L68" s="173">
        <v>19</v>
      </c>
      <c r="Q68" s="373"/>
      <c r="R68" s="373"/>
    </row>
    <row r="69" spans="1:18" s="173" customFormat="1" ht="16.5" customHeight="1" x14ac:dyDescent="0.2">
      <c r="B69" s="204" t="s">
        <v>163</v>
      </c>
      <c r="C69" s="430" t="s">
        <v>118</v>
      </c>
      <c r="D69" s="431"/>
      <c r="E69" s="190" t="s">
        <v>118</v>
      </c>
      <c r="F69" s="394" t="str">
        <f t="shared" si="12"/>
        <v/>
      </c>
      <c r="G69" s="190" t="s">
        <v>118</v>
      </c>
      <c r="H69" s="394" t="str">
        <f t="shared" si="13"/>
        <v/>
      </c>
      <c r="I69" s="190" t="s">
        <v>118</v>
      </c>
      <c r="J69" s="394" t="str">
        <f t="shared" si="14"/>
        <v/>
      </c>
      <c r="K69" s="183"/>
      <c r="L69" s="173">
        <v>20</v>
      </c>
    </row>
    <row r="70" spans="1:18" s="173" customFormat="1" ht="16.5" customHeight="1" x14ac:dyDescent="0.2">
      <c r="B70" s="204" t="s">
        <v>201</v>
      </c>
      <c r="C70" s="432">
        <v>0</v>
      </c>
      <c r="D70" s="433"/>
      <c r="E70" s="199">
        <v>0</v>
      </c>
      <c r="F70" s="394" t="e">
        <f>IF(E70&lt;&gt;"",ROUND(E70/$C70,3),"")</f>
        <v>#DIV/0!</v>
      </c>
      <c r="G70" s="199">
        <v>0</v>
      </c>
      <c r="H70" s="394" t="e">
        <f>IF(G70&lt;&gt;"",ROUND(G70/$C70,3),"")</f>
        <v>#DIV/0!</v>
      </c>
      <c r="I70" s="199">
        <v>0</v>
      </c>
      <c r="J70" s="394" t="e">
        <f>IF(I70&lt;&gt;"",ROUND(I70/$C70,3),"")</f>
        <v>#DIV/0!</v>
      </c>
      <c r="K70" s="183"/>
    </row>
    <row r="71" spans="1:18" s="112" customFormat="1" ht="20.25" customHeight="1" x14ac:dyDescent="0.2">
      <c r="A71" s="187"/>
      <c r="B71" s="440" t="s">
        <v>124</v>
      </c>
      <c r="C71" s="441"/>
      <c r="D71" s="441"/>
      <c r="E71" s="441"/>
      <c r="F71" s="441"/>
      <c r="G71" s="441"/>
      <c r="H71" s="441"/>
      <c r="I71" s="441"/>
      <c r="J71" s="439"/>
      <c r="K71" s="367"/>
      <c r="L71" s="173"/>
      <c r="M71" s="188"/>
    </row>
    <row r="72" spans="1:18" s="173" customFormat="1" ht="16.5" customHeight="1" x14ac:dyDescent="0.2">
      <c r="B72" s="203" t="s">
        <v>168</v>
      </c>
      <c r="C72" s="430" t="s">
        <v>118</v>
      </c>
      <c r="D72" s="431"/>
      <c r="E72" s="190" t="s">
        <v>118</v>
      </c>
      <c r="F72" s="394" t="str">
        <f t="shared" ref="F72:F75" si="15">IF(E72&lt;&gt;"",ROUND(E72/$C72,3),"")</f>
        <v/>
      </c>
      <c r="G72" s="190" t="s">
        <v>118</v>
      </c>
      <c r="H72" s="394" t="str">
        <f t="shared" ref="H72:H75" si="16">IF(G72&lt;&gt;"",ROUND(G72/$C72,3),"")</f>
        <v/>
      </c>
      <c r="I72" s="190" t="s">
        <v>118</v>
      </c>
      <c r="J72" s="394" t="str">
        <f t="shared" ref="J72:J75" si="17">IF(I72&lt;&gt;"",ROUND(I72/$C72,3),"")</f>
        <v/>
      </c>
      <c r="K72" s="183"/>
      <c r="L72" s="173">
        <v>21</v>
      </c>
    </row>
    <row r="73" spans="1:18" s="173" customFormat="1" ht="16.5" customHeight="1" x14ac:dyDescent="0.2">
      <c r="B73" s="203" t="s">
        <v>59</v>
      </c>
      <c r="C73" s="430" t="s">
        <v>118</v>
      </c>
      <c r="D73" s="431"/>
      <c r="E73" s="190" t="s">
        <v>118</v>
      </c>
      <c r="F73" s="394" t="str">
        <f t="shared" si="15"/>
        <v/>
      </c>
      <c r="G73" s="190" t="s">
        <v>118</v>
      </c>
      <c r="H73" s="394" t="str">
        <f t="shared" si="16"/>
        <v/>
      </c>
      <c r="I73" s="190" t="s">
        <v>118</v>
      </c>
      <c r="J73" s="394" t="str">
        <f t="shared" si="17"/>
        <v/>
      </c>
      <c r="K73" s="183"/>
      <c r="L73" s="173">
        <v>22</v>
      </c>
    </row>
    <row r="74" spans="1:18" s="173" customFormat="1" ht="16.5" customHeight="1" x14ac:dyDescent="0.2">
      <c r="B74" s="203" t="s">
        <v>125</v>
      </c>
      <c r="C74" s="430" t="s">
        <v>118</v>
      </c>
      <c r="D74" s="431"/>
      <c r="E74" s="190" t="s">
        <v>118</v>
      </c>
      <c r="F74" s="394" t="str">
        <f t="shared" si="15"/>
        <v/>
      </c>
      <c r="G74" s="190" t="s">
        <v>118</v>
      </c>
      <c r="H74" s="394" t="str">
        <f t="shared" si="16"/>
        <v/>
      </c>
      <c r="I74" s="190" t="s">
        <v>118</v>
      </c>
      <c r="J74" s="394" t="str">
        <f t="shared" si="17"/>
        <v/>
      </c>
      <c r="K74" s="183"/>
      <c r="L74" s="173">
        <v>23</v>
      </c>
    </row>
    <row r="75" spans="1:18" s="173" customFormat="1" ht="16.5" customHeight="1" x14ac:dyDescent="0.2">
      <c r="B75" s="203" t="s">
        <v>163</v>
      </c>
      <c r="C75" s="430" t="s">
        <v>118</v>
      </c>
      <c r="D75" s="431"/>
      <c r="E75" s="190" t="s">
        <v>118</v>
      </c>
      <c r="F75" s="394" t="str">
        <f t="shared" si="15"/>
        <v/>
      </c>
      <c r="G75" s="190" t="s">
        <v>118</v>
      </c>
      <c r="H75" s="394" t="str">
        <f t="shared" si="16"/>
        <v/>
      </c>
      <c r="I75" s="190" t="s">
        <v>118</v>
      </c>
      <c r="J75" s="394" t="str">
        <f t="shared" si="17"/>
        <v/>
      </c>
      <c r="K75" s="183"/>
      <c r="L75" s="173">
        <v>24</v>
      </c>
    </row>
    <row r="76" spans="1:18" s="173" customFormat="1" ht="16.5" customHeight="1" x14ac:dyDescent="0.2">
      <c r="B76" s="203" t="s">
        <v>201</v>
      </c>
      <c r="C76" s="432">
        <v>0</v>
      </c>
      <c r="D76" s="433"/>
      <c r="E76" s="199">
        <v>0</v>
      </c>
      <c r="F76" s="394" t="e">
        <f>IF(E76&lt;&gt;"",ROUND(E76/$C76,3),"")</f>
        <v>#DIV/0!</v>
      </c>
      <c r="G76" s="199">
        <v>0</v>
      </c>
      <c r="H76" s="394" t="e">
        <f>IF(G76&lt;&gt;"",ROUND(G76/$C76,3),"")</f>
        <v>#DIV/0!</v>
      </c>
      <c r="I76" s="199">
        <v>0</v>
      </c>
      <c r="J76" s="394" t="e">
        <f>IF(I76&lt;&gt;"",ROUND(I76/$C76,3),"")</f>
        <v>#DIV/0!</v>
      </c>
      <c r="K76" s="183"/>
    </row>
    <row r="77" spans="1:18" s="112" customFormat="1" ht="20.25" customHeight="1" x14ac:dyDescent="0.2">
      <c r="A77" s="187"/>
      <c r="B77" s="438" t="s">
        <v>268</v>
      </c>
      <c r="C77" s="438"/>
      <c r="D77" s="438"/>
      <c r="E77" s="438"/>
      <c r="F77" s="438"/>
      <c r="G77" s="438"/>
      <c r="H77" s="438"/>
      <c r="I77" s="438"/>
      <c r="J77" s="439"/>
      <c r="K77" s="367"/>
      <c r="L77" s="173"/>
      <c r="M77" s="188"/>
    </row>
    <row r="78" spans="1:18" s="112" customFormat="1" ht="16.5" customHeight="1" x14ac:dyDescent="0.2">
      <c r="A78" s="187"/>
      <c r="B78" s="196" t="s">
        <v>201</v>
      </c>
      <c r="C78" s="432">
        <v>0</v>
      </c>
      <c r="D78" s="433"/>
      <c r="E78" s="199">
        <v>0</v>
      </c>
      <c r="F78" s="394" t="e">
        <f>IF(E78&lt;&gt;"",ROUND(E78/$C78,3),"")</f>
        <v>#DIV/0!</v>
      </c>
      <c r="G78" s="199">
        <v>0</v>
      </c>
      <c r="H78" s="394" t="e">
        <f>IF(G78&lt;&gt;"",ROUND(G78/$C78,3),"")</f>
        <v>#DIV/0!</v>
      </c>
      <c r="I78" s="199">
        <v>0</v>
      </c>
      <c r="J78" s="394" t="e">
        <f>IF(I78&lt;&gt;"",ROUND(I78/$C78,3),"")</f>
        <v>#DIV/0!</v>
      </c>
      <c r="K78" s="367"/>
      <c r="L78" s="173"/>
      <c r="M78" s="188"/>
    </row>
    <row r="79" spans="1:18" s="112" customFormat="1" ht="16.5" customHeight="1" x14ac:dyDescent="0.2">
      <c r="A79" s="187"/>
      <c r="B79" s="200" t="s">
        <v>272</v>
      </c>
      <c r="C79" s="457">
        <f>IF(SUM(C56,C58,C64,C70,C76,C78)&gt;0,SUM(C56,C58,C64,C70,C76,C78),"")</f>
        <v>260</v>
      </c>
      <c r="D79" s="457"/>
      <c r="E79" s="201">
        <f>IF(SUM(E56,E58,E64,E70,E76,E78)&gt;0,SUM(E56,E58,E64,E70,E76,E78),"")</f>
        <v>24</v>
      </c>
      <c r="F79" s="394">
        <f>IF(E79&lt;&gt;"",ROUND(E79/$C79,3),"")</f>
        <v>9.1999999999999998E-2</v>
      </c>
      <c r="G79" s="201">
        <f>IF(SUM(G56,G58,G64,G70,G76,G78)&gt;0,SUM(G56,G58,G64,G70,G76,G78),"")</f>
        <v>5</v>
      </c>
      <c r="H79" s="394">
        <f>IF(G79&lt;&gt;"",ROUND(G79/$C79,3),"")</f>
        <v>1.9E-2</v>
      </c>
      <c r="I79" s="201">
        <f>IF(SUM(I56,I58,I64,I70,I76,I78)&gt;0,SUM(I56,I58,I64,I70,I76,I78),"")</f>
        <v>2</v>
      </c>
      <c r="J79" s="394">
        <f>IF(I79&lt;&gt;"",ROUND(I79/$C79,3),"")</f>
        <v>8.0000000000000002E-3</v>
      </c>
      <c r="K79" s="367"/>
      <c r="L79" s="173"/>
      <c r="M79" s="188"/>
    </row>
    <row r="80" spans="1:18" s="40" customFormat="1" ht="132" customHeight="1" x14ac:dyDescent="0.2">
      <c r="A80" s="436" t="s">
        <v>326</v>
      </c>
      <c r="B80" s="437"/>
      <c r="C80" s="437"/>
      <c r="D80" s="437"/>
      <c r="E80" s="437"/>
      <c r="F80" s="437"/>
      <c r="G80" s="437"/>
      <c r="H80" s="437"/>
      <c r="I80" s="437"/>
      <c r="J80" s="437"/>
      <c r="K80" s="437"/>
    </row>
    <row r="81" spans="1:17" s="40" customFormat="1" ht="14.25" customHeight="1" x14ac:dyDescent="0.2">
      <c r="A81" s="186"/>
      <c r="B81" s="169"/>
      <c r="C81" s="169"/>
      <c r="D81" s="169"/>
      <c r="E81" s="169"/>
      <c r="F81" s="169"/>
      <c r="G81" s="169"/>
      <c r="H81" s="169"/>
      <c r="I81" s="169"/>
      <c r="J81" s="169"/>
      <c r="K81" s="368"/>
    </row>
    <row r="82" spans="1:17" s="14" customFormat="1" ht="15.75" customHeight="1" x14ac:dyDescent="0.2">
      <c r="A82" s="6" t="s">
        <v>343</v>
      </c>
      <c r="K82" s="369"/>
      <c r="L82" s="40"/>
    </row>
    <row r="83" spans="1:17" customFormat="1" ht="49.5" customHeight="1" x14ac:dyDescent="0.2">
      <c r="A83" s="458" t="s">
        <v>371</v>
      </c>
      <c r="B83" s="459"/>
      <c r="C83" s="459"/>
      <c r="D83" s="459"/>
      <c r="E83" s="459"/>
      <c r="F83" s="459"/>
      <c r="G83" s="459"/>
      <c r="H83" s="459"/>
      <c r="I83" s="459"/>
      <c r="J83" s="459"/>
      <c r="K83" s="460"/>
      <c r="L83" s="40"/>
    </row>
    <row r="84" spans="1:17" ht="11.25" customHeight="1" x14ac:dyDescent="0.2">
      <c r="A84" s="41"/>
      <c r="B84" s="80"/>
      <c r="C84" s="80"/>
      <c r="D84" s="167"/>
      <c r="E84" s="80"/>
      <c r="F84" s="167"/>
      <c r="G84" s="80"/>
      <c r="H84" s="167"/>
      <c r="I84" s="80"/>
      <c r="J84" s="167"/>
      <c r="M84" s="52"/>
    </row>
    <row r="85" spans="1:17" s="40" customFormat="1" ht="18" customHeight="1" x14ac:dyDescent="0.2">
      <c r="A85" s="465" t="s">
        <v>127</v>
      </c>
      <c r="B85" s="466"/>
      <c r="C85" s="466"/>
      <c r="D85" s="466"/>
      <c r="E85" s="466"/>
      <c r="F85" s="466"/>
      <c r="G85" s="466"/>
      <c r="H85" s="466"/>
      <c r="I85" s="466"/>
      <c r="J85" s="466"/>
      <c r="K85" s="466"/>
      <c r="M85" s="50"/>
    </row>
    <row r="86" spans="1:17" s="40" customFormat="1" ht="18" customHeight="1" x14ac:dyDescent="0.2">
      <c r="A86" s="80"/>
      <c r="B86" s="80"/>
      <c r="C86" s="80"/>
      <c r="D86" s="167"/>
      <c r="E86" s="80"/>
      <c r="F86" s="167"/>
      <c r="G86" s="80"/>
      <c r="H86" s="167"/>
      <c r="I86" s="80"/>
      <c r="J86" s="167"/>
      <c r="K86" s="39"/>
      <c r="M86" s="50"/>
    </row>
    <row r="87" spans="1:17" s="173" customFormat="1" ht="15" customHeight="1" x14ac:dyDescent="0.2">
      <c r="A87" s="172"/>
      <c r="B87" s="172"/>
      <c r="C87" s="446" t="s">
        <v>257</v>
      </c>
      <c r="D87" s="446"/>
      <c r="E87" s="446"/>
      <c r="F87" s="446"/>
      <c r="G87" s="446"/>
      <c r="H87" s="446"/>
      <c r="I87" s="446"/>
      <c r="J87" s="439"/>
    </row>
    <row r="88" spans="1:17" s="172" customFormat="1" ht="39.75" customHeight="1" x14ac:dyDescent="0.2">
      <c r="B88" s="446" t="s">
        <v>48</v>
      </c>
      <c r="C88" s="446" t="s">
        <v>258</v>
      </c>
      <c r="D88" s="439"/>
      <c r="E88" s="446" t="s">
        <v>259</v>
      </c>
      <c r="F88" s="439"/>
      <c r="G88" s="446" t="s">
        <v>271</v>
      </c>
      <c r="H88" s="439"/>
      <c r="I88" s="446" t="s">
        <v>260</v>
      </c>
      <c r="J88" s="439"/>
      <c r="K88" s="173"/>
      <c r="L88" s="173"/>
    </row>
    <row r="89" spans="1:17" s="172" customFormat="1" ht="14.25" customHeight="1" x14ac:dyDescent="0.2">
      <c r="B89" s="439"/>
      <c r="C89" s="444" t="s">
        <v>21</v>
      </c>
      <c r="D89" s="445"/>
      <c r="E89" s="177" t="s">
        <v>21</v>
      </c>
      <c r="F89" s="177" t="s">
        <v>22</v>
      </c>
      <c r="G89" s="177" t="s">
        <v>21</v>
      </c>
      <c r="H89" s="177" t="s">
        <v>22</v>
      </c>
      <c r="I89" s="177" t="s">
        <v>21</v>
      </c>
      <c r="J89" s="177" t="s">
        <v>22</v>
      </c>
      <c r="K89" s="173"/>
      <c r="L89" s="173"/>
    </row>
    <row r="90" spans="1:17" s="112" customFormat="1" ht="20.25" customHeight="1" x14ac:dyDescent="0.2">
      <c r="A90" s="187"/>
      <c r="B90" s="449" t="s">
        <v>215</v>
      </c>
      <c r="C90" s="450"/>
      <c r="D90" s="450"/>
      <c r="E90" s="450"/>
      <c r="F90" s="450"/>
      <c r="G90" s="450"/>
      <c r="H90" s="450"/>
      <c r="I90" s="450"/>
      <c r="J90" s="439"/>
      <c r="K90" s="367"/>
      <c r="L90" s="173"/>
      <c r="M90" s="188"/>
      <c r="P90" s="373"/>
      <c r="Q90" s="373"/>
    </row>
    <row r="91" spans="1:17" s="173" customFormat="1" ht="16.5" customHeight="1" x14ac:dyDescent="0.2">
      <c r="B91" s="178" t="s">
        <v>211</v>
      </c>
      <c r="C91" s="430">
        <v>308</v>
      </c>
      <c r="D91" s="431"/>
      <c r="E91" s="190">
        <v>47</v>
      </c>
      <c r="F91" s="394">
        <f t="shared" ref="F91:F94" si="18">IF(E91&lt;&gt;"",ROUND(E91/$C91,3),"")</f>
        <v>0.153</v>
      </c>
      <c r="G91" s="190">
        <v>1</v>
      </c>
      <c r="H91" s="394">
        <f t="shared" ref="H91:H94" si="19">IF(G91&lt;&gt;"",ROUND(G91/$C91,3),"")</f>
        <v>3.0000000000000001E-3</v>
      </c>
      <c r="I91" s="190">
        <v>0</v>
      </c>
      <c r="J91" s="394">
        <f t="shared" ref="J91:J94" si="20">IF(I91&lt;&gt;"",ROUND(I91/$C91,3),"")</f>
        <v>0</v>
      </c>
      <c r="K91" s="183"/>
      <c r="L91" s="173">
        <v>25</v>
      </c>
      <c r="P91" s="373"/>
      <c r="Q91" s="373"/>
    </row>
    <row r="92" spans="1:17" s="173" customFormat="1" ht="16.5" customHeight="1" x14ac:dyDescent="0.2">
      <c r="B92" s="178" t="s">
        <v>212</v>
      </c>
      <c r="C92" s="430">
        <v>499</v>
      </c>
      <c r="D92" s="431"/>
      <c r="E92" s="190">
        <v>50</v>
      </c>
      <c r="F92" s="394">
        <f t="shared" si="18"/>
        <v>0.1</v>
      </c>
      <c r="G92" s="190">
        <v>0</v>
      </c>
      <c r="H92" s="394">
        <f t="shared" si="19"/>
        <v>0</v>
      </c>
      <c r="I92" s="190">
        <v>4</v>
      </c>
      <c r="J92" s="394">
        <f t="shared" si="20"/>
        <v>8.0000000000000002E-3</v>
      </c>
      <c r="K92" s="183"/>
      <c r="L92" s="173">
        <v>26</v>
      </c>
      <c r="P92" s="373"/>
      <c r="Q92" s="373"/>
    </row>
    <row r="93" spans="1:17" s="173" customFormat="1" ht="16.5" customHeight="1" x14ac:dyDescent="0.2">
      <c r="B93" s="178" t="s">
        <v>213</v>
      </c>
      <c r="C93" s="430">
        <v>494</v>
      </c>
      <c r="D93" s="431"/>
      <c r="E93" s="190">
        <v>52</v>
      </c>
      <c r="F93" s="394">
        <f t="shared" si="18"/>
        <v>0.105</v>
      </c>
      <c r="G93" s="190">
        <v>0</v>
      </c>
      <c r="H93" s="394">
        <f t="shared" si="19"/>
        <v>0</v>
      </c>
      <c r="I93" s="190">
        <v>2</v>
      </c>
      <c r="J93" s="394">
        <f t="shared" si="20"/>
        <v>4.0000000000000001E-3</v>
      </c>
      <c r="K93" s="183"/>
      <c r="L93" s="173">
        <v>27</v>
      </c>
      <c r="P93" s="373"/>
      <c r="Q93" s="373"/>
    </row>
    <row r="94" spans="1:17" s="173" customFormat="1" ht="16.5" customHeight="1" x14ac:dyDescent="0.2">
      <c r="B94" s="178" t="s">
        <v>214</v>
      </c>
      <c r="C94" s="430">
        <v>506</v>
      </c>
      <c r="D94" s="431"/>
      <c r="E94" s="190">
        <v>45</v>
      </c>
      <c r="F94" s="394">
        <f t="shared" si="18"/>
        <v>8.8999999999999996E-2</v>
      </c>
      <c r="G94" s="190">
        <v>2</v>
      </c>
      <c r="H94" s="394">
        <f t="shared" si="19"/>
        <v>4.0000000000000001E-3</v>
      </c>
      <c r="I94" s="190">
        <v>4</v>
      </c>
      <c r="J94" s="394">
        <f t="shared" si="20"/>
        <v>8.0000000000000002E-3</v>
      </c>
      <c r="K94" s="183"/>
      <c r="L94" s="173">
        <v>28</v>
      </c>
      <c r="P94" s="373"/>
      <c r="Q94" s="373"/>
    </row>
    <row r="95" spans="1:17" s="173" customFormat="1" ht="16.5" customHeight="1" x14ac:dyDescent="0.2">
      <c r="B95" s="178" t="s">
        <v>201</v>
      </c>
      <c r="C95" s="432">
        <v>474</v>
      </c>
      <c r="D95" s="433"/>
      <c r="E95" s="199">
        <v>44</v>
      </c>
      <c r="F95" s="394">
        <f>IF(E95&lt;&gt;"",ROUND(E95/$C95,3),"")</f>
        <v>9.2999999999999999E-2</v>
      </c>
      <c r="G95" s="199">
        <v>1</v>
      </c>
      <c r="H95" s="394">
        <f>IF(G95&lt;&gt;"",ROUND(G95/$C95,3),"")</f>
        <v>2E-3</v>
      </c>
      <c r="I95" s="199">
        <v>2</v>
      </c>
      <c r="J95" s="394">
        <f>IF(I95&lt;&gt;"",ROUND(I95/$C95,3),"")</f>
        <v>4.0000000000000001E-3</v>
      </c>
      <c r="K95" s="183"/>
      <c r="P95" s="373"/>
      <c r="Q95" s="373"/>
    </row>
    <row r="96" spans="1:17" s="173" customFormat="1" ht="20.25" customHeight="1" x14ac:dyDescent="0.2">
      <c r="B96" s="454" t="s">
        <v>210</v>
      </c>
      <c r="C96" s="454"/>
      <c r="D96" s="454"/>
      <c r="E96" s="454"/>
      <c r="F96" s="454"/>
      <c r="G96" s="454"/>
      <c r="H96" s="454"/>
      <c r="I96" s="454"/>
      <c r="J96" s="439"/>
      <c r="K96" s="183"/>
      <c r="P96" s="373"/>
      <c r="Q96" s="373"/>
    </row>
    <row r="97" spans="1:17" s="173" customFormat="1" ht="16.5" customHeight="1" x14ac:dyDescent="0.2">
      <c r="B97" s="205" t="s">
        <v>201</v>
      </c>
      <c r="C97" s="432">
        <v>0</v>
      </c>
      <c r="D97" s="433"/>
      <c r="E97" s="199">
        <v>0</v>
      </c>
      <c r="F97" s="394" t="e">
        <f>IF(E97&lt;&gt;"",ROUND(E97/$C97,3),"")</f>
        <v>#DIV/0!</v>
      </c>
      <c r="G97" s="199">
        <v>0</v>
      </c>
      <c r="H97" s="394" t="e">
        <f>IF(G97&lt;&gt;"",ROUND(G97/$C97,3),"")</f>
        <v>#DIV/0!</v>
      </c>
      <c r="I97" s="199">
        <v>0</v>
      </c>
      <c r="J97" s="394" t="e">
        <f>IF(I97&lt;&gt;"",ROUND(I97/$C97,3),"")</f>
        <v>#DIV/0!</v>
      </c>
      <c r="K97" s="183"/>
      <c r="P97" s="373"/>
      <c r="Q97" s="373"/>
    </row>
    <row r="98" spans="1:17" s="112" customFormat="1" ht="20.25" customHeight="1" x14ac:dyDescent="0.2">
      <c r="A98" s="187"/>
      <c r="B98" s="455" t="s">
        <v>26</v>
      </c>
      <c r="C98" s="456"/>
      <c r="D98" s="456"/>
      <c r="E98" s="456"/>
      <c r="F98" s="456"/>
      <c r="G98" s="456"/>
      <c r="H98" s="456"/>
      <c r="I98" s="456"/>
      <c r="J98" s="439"/>
      <c r="K98" s="367"/>
      <c r="L98" s="173"/>
      <c r="M98" s="188"/>
      <c r="P98" s="373"/>
      <c r="Q98" s="373"/>
    </row>
    <row r="99" spans="1:17" s="173" customFormat="1" ht="16.5" customHeight="1" x14ac:dyDescent="0.2">
      <c r="B99" s="194" t="s">
        <v>168</v>
      </c>
      <c r="C99" s="430" t="s">
        <v>118</v>
      </c>
      <c r="D99" s="431"/>
      <c r="E99" s="190" t="s">
        <v>118</v>
      </c>
      <c r="F99" s="394" t="str">
        <f t="shared" ref="F99:F102" si="21">IF(E99&lt;&gt;"",ROUND(E99/$C99,3),"")</f>
        <v/>
      </c>
      <c r="G99" s="190" t="s">
        <v>118</v>
      </c>
      <c r="H99" s="394" t="str">
        <f t="shared" ref="H99:H102" si="22">IF(G99&lt;&gt;"",ROUND(G99/$C99,3),"")</f>
        <v/>
      </c>
      <c r="I99" s="190" t="s">
        <v>118</v>
      </c>
      <c r="J99" s="394" t="str">
        <f t="shared" ref="J99:J102" si="23">IF(I99&lt;&gt;"",ROUND(I99/$C99,3),"")</f>
        <v/>
      </c>
      <c r="K99" s="183"/>
      <c r="L99" s="182">
        <v>29</v>
      </c>
      <c r="P99" s="373"/>
      <c r="Q99" s="373"/>
    </row>
    <row r="100" spans="1:17" s="173" customFormat="1" ht="16.5" customHeight="1" x14ac:dyDescent="0.2">
      <c r="B100" s="194" t="s">
        <v>59</v>
      </c>
      <c r="C100" s="430" t="s">
        <v>118</v>
      </c>
      <c r="D100" s="431"/>
      <c r="E100" s="190" t="s">
        <v>118</v>
      </c>
      <c r="F100" s="394" t="str">
        <f t="shared" si="21"/>
        <v/>
      </c>
      <c r="G100" s="190" t="s">
        <v>118</v>
      </c>
      <c r="H100" s="394" t="str">
        <f t="shared" si="22"/>
        <v/>
      </c>
      <c r="I100" s="190" t="s">
        <v>118</v>
      </c>
      <c r="J100" s="394" t="str">
        <f t="shared" si="23"/>
        <v/>
      </c>
      <c r="K100" s="183"/>
      <c r="L100" s="182">
        <v>30</v>
      </c>
      <c r="P100" s="373"/>
      <c r="Q100" s="373"/>
    </row>
    <row r="101" spans="1:17" s="173" customFormat="1" ht="16.5" customHeight="1" x14ac:dyDescent="0.2">
      <c r="B101" s="194" t="s">
        <v>125</v>
      </c>
      <c r="C101" s="430" t="s">
        <v>118</v>
      </c>
      <c r="D101" s="431"/>
      <c r="E101" s="190" t="s">
        <v>118</v>
      </c>
      <c r="F101" s="394" t="str">
        <f t="shared" si="21"/>
        <v/>
      </c>
      <c r="G101" s="190" t="s">
        <v>118</v>
      </c>
      <c r="H101" s="394" t="str">
        <f t="shared" si="22"/>
        <v/>
      </c>
      <c r="I101" s="190" t="s">
        <v>118</v>
      </c>
      <c r="J101" s="394" t="str">
        <f t="shared" si="23"/>
        <v/>
      </c>
      <c r="K101" s="183"/>
      <c r="L101" s="182">
        <v>31</v>
      </c>
      <c r="P101" s="373"/>
      <c r="Q101" s="373"/>
    </row>
    <row r="102" spans="1:17" s="173" customFormat="1" ht="16.5" customHeight="1" x14ac:dyDescent="0.2">
      <c r="B102" s="194" t="s">
        <v>163</v>
      </c>
      <c r="C102" s="430" t="s">
        <v>118</v>
      </c>
      <c r="D102" s="431"/>
      <c r="E102" s="190" t="s">
        <v>118</v>
      </c>
      <c r="F102" s="394" t="str">
        <f t="shared" si="21"/>
        <v/>
      </c>
      <c r="G102" s="190" t="s">
        <v>118</v>
      </c>
      <c r="H102" s="394" t="str">
        <f t="shared" si="22"/>
        <v/>
      </c>
      <c r="I102" s="190" t="s">
        <v>118</v>
      </c>
      <c r="J102" s="394" t="str">
        <f t="shared" si="23"/>
        <v/>
      </c>
      <c r="K102" s="183"/>
      <c r="L102" s="182">
        <v>32</v>
      </c>
      <c r="P102" s="373"/>
      <c r="Q102" s="373"/>
    </row>
    <row r="103" spans="1:17" s="173" customFormat="1" ht="16.5" customHeight="1" x14ac:dyDescent="0.2">
      <c r="B103" s="194" t="s">
        <v>201</v>
      </c>
      <c r="C103" s="432">
        <v>0</v>
      </c>
      <c r="D103" s="433"/>
      <c r="E103" s="199">
        <v>0</v>
      </c>
      <c r="F103" s="394" t="e">
        <f>IF(E103&lt;&gt;"",ROUND(E103/$C103,3),"")</f>
        <v>#DIV/0!</v>
      </c>
      <c r="G103" s="199">
        <v>0</v>
      </c>
      <c r="H103" s="394" t="e">
        <f>IF(G103&lt;&gt;"",ROUND(G103/$C103,3),"")</f>
        <v>#DIV/0!</v>
      </c>
      <c r="I103" s="199">
        <v>0</v>
      </c>
      <c r="J103" s="394" t="e">
        <f>IF(I103&lt;&gt;"",ROUND(I103/$C103,3),"")</f>
        <v>#DIV/0!</v>
      </c>
      <c r="K103" s="183"/>
      <c r="P103" s="373"/>
      <c r="Q103" s="373"/>
    </row>
    <row r="104" spans="1:17" s="112" customFormat="1" ht="20.25" customHeight="1" x14ac:dyDescent="0.2">
      <c r="A104" s="187"/>
      <c r="B104" s="442" t="s">
        <v>25</v>
      </c>
      <c r="C104" s="443"/>
      <c r="D104" s="443"/>
      <c r="E104" s="443"/>
      <c r="F104" s="443"/>
      <c r="G104" s="443"/>
      <c r="H104" s="443"/>
      <c r="I104" s="443"/>
      <c r="J104" s="439"/>
      <c r="K104" s="367"/>
      <c r="L104" s="173"/>
      <c r="M104" s="188"/>
      <c r="P104" s="373"/>
      <c r="Q104" s="373"/>
    </row>
    <row r="105" spans="1:17" s="173" customFormat="1" ht="16.5" customHeight="1" x14ac:dyDescent="0.2">
      <c r="B105" s="204" t="s">
        <v>168</v>
      </c>
      <c r="C105" s="430">
        <v>28</v>
      </c>
      <c r="D105" s="431"/>
      <c r="E105" s="190">
        <v>0</v>
      </c>
      <c r="F105" s="394">
        <f t="shared" ref="F105:F108" si="24">IF(E105&lt;&gt;"",ROUND(E105/$C105,3),"")</f>
        <v>0</v>
      </c>
      <c r="G105" s="190">
        <v>0</v>
      </c>
      <c r="H105" s="394">
        <f t="shared" ref="H105:H108" si="25">IF(G105&lt;&gt;"",ROUND(G105/$C105,3),"")</f>
        <v>0</v>
      </c>
      <c r="I105" s="190">
        <v>1</v>
      </c>
      <c r="J105" s="394">
        <f t="shared" ref="J105:J108" si="26">IF(I105&lt;&gt;"",ROUND(I105/$C105,3),"")</f>
        <v>3.5999999999999997E-2</v>
      </c>
      <c r="K105" s="183"/>
      <c r="L105" s="182">
        <v>33</v>
      </c>
      <c r="P105" s="373"/>
      <c r="Q105" s="373"/>
    </row>
    <row r="106" spans="1:17" s="173" customFormat="1" ht="16.5" customHeight="1" x14ac:dyDescent="0.2">
      <c r="B106" s="204" t="s">
        <v>59</v>
      </c>
      <c r="C106" s="430">
        <v>27</v>
      </c>
      <c r="D106" s="431"/>
      <c r="E106" s="190">
        <v>5</v>
      </c>
      <c r="F106" s="394">
        <f t="shared" si="24"/>
        <v>0.185</v>
      </c>
      <c r="G106" s="190">
        <v>2</v>
      </c>
      <c r="H106" s="394">
        <f t="shared" si="25"/>
        <v>7.3999999999999996E-2</v>
      </c>
      <c r="I106" s="190">
        <v>0</v>
      </c>
      <c r="J106" s="394">
        <f t="shared" si="26"/>
        <v>0</v>
      </c>
      <c r="K106" s="183"/>
      <c r="L106" s="182">
        <v>34</v>
      </c>
    </row>
    <row r="107" spans="1:17" s="173" customFormat="1" ht="16.5" customHeight="1" x14ac:dyDescent="0.2">
      <c r="B107" s="204" t="s">
        <v>125</v>
      </c>
      <c r="C107" s="430" t="s">
        <v>118</v>
      </c>
      <c r="D107" s="431"/>
      <c r="E107" s="190" t="s">
        <v>118</v>
      </c>
      <c r="F107" s="394" t="str">
        <f t="shared" si="24"/>
        <v/>
      </c>
      <c r="G107" s="190" t="s">
        <v>118</v>
      </c>
      <c r="H107" s="394" t="str">
        <f t="shared" si="25"/>
        <v/>
      </c>
      <c r="I107" s="190" t="s">
        <v>118</v>
      </c>
      <c r="J107" s="394" t="str">
        <f t="shared" si="26"/>
        <v/>
      </c>
      <c r="K107" s="183"/>
      <c r="L107" s="182">
        <v>35</v>
      </c>
    </row>
    <row r="108" spans="1:17" s="173" customFormat="1" ht="16.5" customHeight="1" x14ac:dyDescent="0.2">
      <c r="B108" s="204" t="s">
        <v>163</v>
      </c>
      <c r="C108" s="430" t="s">
        <v>118</v>
      </c>
      <c r="D108" s="431"/>
      <c r="E108" s="190" t="s">
        <v>118</v>
      </c>
      <c r="F108" s="394" t="str">
        <f t="shared" si="24"/>
        <v/>
      </c>
      <c r="G108" s="190" t="s">
        <v>118</v>
      </c>
      <c r="H108" s="394" t="str">
        <f t="shared" si="25"/>
        <v/>
      </c>
      <c r="I108" s="190" t="s">
        <v>118</v>
      </c>
      <c r="J108" s="394" t="str">
        <f t="shared" si="26"/>
        <v/>
      </c>
      <c r="K108" s="183"/>
      <c r="L108" s="182">
        <v>36</v>
      </c>
    </row>
    <row r="109" spans="1:17" s="173" customFormat="1" ht="16.5" customHeight="1" x14ac:dyDescent="0.2">
      <c r="B109" s="204" t="s">
        <v>201</v>
      </c>
      <c r="C109" s="432">
        <v>0</v>
      </c>
      <c r="D109" s="433"/>
      <c r="E109" s="199">
        <v>0</v>
      </c>
      <c r="F109" s="394" t="e">
        <f>IF(E109&lt;&gt;"",ROUND(E109/$C109,3),"")</f>
        <v>#DIV/0!</v>
      </c>
      <c r="G109" s="199">
        <v>0</v>
      </c>
      <c r="H109" s="394" t="e">
        <f>IF(G109&lt;&gt;"",ROUND(G109/$C109,3),"")</f>
        <v>#DIV/0!</v>
      </c>
      <c r="I109" s="199">
        <v>0</v>
      </c>
      <c r="J109" s="394" t="e">
        <f>IF(I109&lt;&gt;"",ROUND(I109/$C109,3),"")</f>
        <v>#DIV/0!</v>
      </c>
      <c r="K109" s="183"/>
    </row>
    <row r="110" spans="1:17" s="112" customFormat="1" ht="20.25" customHeight="1" x14ac:dyDescent="0.2">
      <c r="A110" s="187"/>
      <c r="B110" s="440" t="s">
        <v>124</v>
      </c>
      <c r="C110" s="441"/>
      <c r="D110" s="441"/>
      <c r="E110" s="441"/>
      <c r="F110" s="441"/>
      <c r="G110" s="441"/>
      <c r="H110" s="441"/>
      <c r="I110" s="441"/>
      <c r="J110" s="439"/>
      <c r="K110" s="367"/>
      <c r="L110" s="182"/>
      <c r="M110" s="188"/>
    </row>
    <row r="111" spans="1:17" s="173" customFormat="1" ht="16.5" customHeight="1" x14ac:dyDescent="0.2">
      <c r="B111" s="203" t="s">
        <v>168</v>
      </c>
      <c r="C111" s="430" t="s">
        <v>118</v>
      </c>
      <c r="D111" s="431"/>
      <c r="E111" s="190" t="s">
        <v>118</v>
      </c>
      <c r="F111" s="394" t="str">
        <f t="shared" ref="F111:F114" si="27">IF(E111&lt;&gt;"",ROUND(E111/$C111,3),"")</f>
        <v/>
      </c>
      <c r="G111" s="190" t="s">
        <v>118</v>
      </c>
      <c r="H111" s="394" t="str">
        <f t="shared" ref="H111:H114" si="28">IF(G111&lt;&gt;"",ROUND(G111/$C111,3),"")</f>
        <v/>
      </c>
      <c r="I111" s="190" t="s">
        <v>118</v>
      </c>
      <c r="J111" s="394" t="str">
        <f t="shared" ref="J111:J114" si="29">IF(I111&lt;&gt;"",ROUND(I111/$C111,3),"")</f>
        <v/>
      </c>
      <c r="K111" s="183"/>
      <c r="L111" s="182">
        <v>37</v>
      </c>
    </row>
    <row r="112" spans="1:17" s="173" customFormat="1" ht="16.5" customHeight="1" x14ac:dyDescent="0.2">
      <c r="B112" s="203" t="s">
        <v>59</v>
      </c>
      <c r="C112" s="430" t="s">
        <v>118</v>
      </c>
      <c r="D112" s="431"/>
      <c r="E112" s="190" t="s">
        <v>118</v>
      </c>
      <c r="F112" s="394" t="str">
        <f t="shared" si="27"/>
        <v/>
      </c>
      <c r="G112" s="190" t="s">
        <v>118</v>
      </c>
      <c r="H112" s="394" t="str">
        <f t="shared" si="28"/>
        <v/>
      </c>
      <c r="I112" s="190" t="s">
        <v>118</v>
      </c>
      <c r="J112" s="394" t="str">
        <f t="shared" si="29"/>
        <v/>
      </c>
      <c r="K112" s="183"/>
      <c r="L112" s="182">
        <v>38</v>
      </c>
    </row>
    <row r="113" spans="1:13" s="173" customFormat="1" ht="16.5" customHeight="1" x14ac:dyDescent="0.2">
      <c r="B113" s="203" t="s">
        <v>125</v>
      </c>
      <c r="C113" s="430">
        <v>22</v>
      </c>
      <c r="D113" s="431"/>
      <c r="E113" s="190">
        <v>6</v>
      </c>
      <c r="F113" s="394">
        <f t="shared" si="27"/>
        <v>0.27300000000000002</v>
      </c>
      <c r="G113" s="190">
        <v>0</v>
      </c>
      <c r="H113" s="394">
        <f t="shared" si="28"/>
        <v>0</v>
      </c>
      <c r="I113" s="190">
        <v>0</v>
      </c>
      <c r="J113" s="394">
        <f t="shared" si="29"/>
        <v>0</v>
      </c>
      <c r="K113" s="183"/>
      <c r="L113" s="182">
        <v>39</v>
      </c>
    </row>
    <row r="114" spans="1:13" s="173" customFormat="1" ht="16.5" customHeight="1" x14ac:dyDescent="0.2">
      <c r="B114" s="203" t="s">
        <v>163</v>
      </c>
      <c r="C114" s="430" t="s">
        <v>118</v>
      </c>
      <c r="D114" s="431"/>
      <c r="E114" s="190" t="s">
        <v>118</v>
      </c>
      <c r="F114" s="394" t="str">
        <f t="shared" si="27"/>
        <v/>
      </c>
      <c r="G114" s="190" t="s">
        <v>118</v>
      </c>
      <c r="H114" s="394" t="str">
        <f t="shared" si="28"/>
        <v/>
      </c>
      <c r="I114" s="190" t="s">
        <v>118</v>
      </c>
      <c r="J114" s="394" t="str">
        <f t="shared" si="29"/>
        <v/>
      </c>
      <c r="K114" s="183"/>
      <c r="L114" s="182">
        <v>40</v>
      </c>
    </row>
    <row r="115" spans="1:13" s="173" customFormat="1" ht="16.5" customHeight="1" x14ac:dyDescent="0.2">
      <c r="B115" s="203" t="s">
        <v>201</v>
      </c>
      <c r="C115" s="432">
        <v>19</v>
      </c>
      <c r="D115" s="433"/>
      <c r="E115" s="199">
        <v>7</v>
      </c>
      <c r="F115" s="394">
        <f>IF(E115&lt;&gt;"",ROUND(E115/$C115,3),"")</f>
        <v>0.36799999999999999</v>
      </c>
      <c r="G115" s="199">
        <v>0</v>
      </c>
      <c r="H115" s="394">
        <f>IF(G115&lt;&gt;"",ROUND(G115/$C115,3),"")</f>
        <v>0</v>
      </c>
      <c r="I115" s="199">
        <v>0</v>
      </c>
      <c r="J115" s="394">
        <f>IF(I115&lt;&gt;"",ROUND(I115/$C115,3),"")</f>
        <v>0</v>
      </c>
      <c r="K115" s="183"/>
    </row>
    <row r="116" spans="1:13" s="112" customFormat="1" ht="20.25" customHeight="1" x14ac:dyDescent="0.2">
      <c r="A116" s="187"/>
      <c r="B116" s="438" t="s">
        <v>268</v>
      </c>
      <c r="C116" s="438"/>
      <c r="D116" s="438"/>
      <c r="E116" s="438"/>
      <c r="F116" s="438"/>
      <c r="G116" s="438"/>
      <c r="H116" s="438"/>
      <c r="I116" s="438"/>
      <c r="J116" s="439"/>
      <c r="K116" s="367"/>
      <c r="L116" s="173"/>
      <c r="M116" s="188"/>
    </row>
    <row r="117" spans="1:13" s="112" customFormat="1" ht="16.5" customHeight="1" x14ac:dyDescent="0.2">
      <c r="A117" s="187"/>
      <c r="B117" s="196" t="s">
        <v>201</v>
      </c>
      <c r="C117" s="432">
        <v>0</v>
      </c>
      <c r="D117" s="433"/>
      <c r="E117" s="199">
        <v>0</v>
      </c>
      <c r="F117" s="394" t="e">
        <f>IF(E117&lt;&gt;"",ROUND(E117/$C117,3),"")</f>
        <v>#DIV/0!</v>
      </c>
      <c r="G117" s="199">
        <v>0</v>
      </c>
      <c r="H117" s="394" t="e">
        <f>IF(G117&lt;&gt;"",ROUND(G117/$C117,3),"")</f>
        <v>#DIV/0!</v>
      </c>
      <c r="I117" s="199">
        <v>0</v>
      </c>
      <c r="J117" s="394" t="e">
        <f>IF(I117&lt;&gt;"",ROUND(I117/$C117,3),"")</f>
        <v>#DIV/0!</v>
      </c>
      <c r="K117" s="367"/>
      <c r="L117" s="173"/>
      <c r="M117" s="188"/>
    </row>
    <row r="118" spans="1:13" s="112" customFormat="1" ht="16.5" customHeight="1" x14ac:dyDescent="0.2">
      <c r="A118" s="187"/>
      <c r="B118" s="200" t="s">
        <v>272</v>
      </c>
      <c r="C118" s="457">
        <f>IF(SUM(C95,C97,C103,C109,C115,C117)&gt;0,SUM(C95,C97,C103,C109,C115,C117),"")</f>
        <v>493</v>
      </c>
      <c r="D118" s="457"/>
      <c r="E118" s="201">
        <f>IF(SUM(E95,E97,E103,E109,E115,E117)&gt;0,SUM(E95,E97,E103,E109,E115,E117),"")</f>
        <v>51</v>
      </c>
      <c r="F118" s="394">
        <f>IF(E118&lt;&gt;"",ROUND(E118/$C118,3),"")</f>
        <v>0.10299999999999999</v>
      </c>
      <c r="G118" s="201">
        <f>IF(SUM(G95,G97,G103,G109,G115,G117)&gt;0,SUM(G95,G97,G103,G109,G115,G117),"")</f>
        <v>1</v>
      </c>
      <c r="H118" s="394">
        <f>IF(G118&lt;&gt;"",ROUND(G118/$C118,3),"")</f>
        <v>2E-3</v>
      </c>
      <c r="I118" s="201">
        <f>IF(SUM(I95,I97,I103,I109,I115,I117)&gt;0,SUM(I95,I97,I103,I109,I115,I117),"")</f>
        <v>2</v>
      </c>
      <c r="J118" s="394">
        <f>IF(I118&lt;&gt;"",ROUND(I118/$C118,3),"")</f>
        <v>4.0000000000000001E-3</v>
      </c>
      <c r="K118" s="367"/>
      <c r="L118" s="173"/>
      <c r="M118" s="188"/>
    </row>
    <row r="119" spans="1:13" s="40" customFormat="1" ht="132" customHeight="1" x14ac:dyDescent="0.2">
      <c r="A119" s="436" t="s">
        <v>326</v>
      </c>
      <c r="B119" s="437"/>
      <c r="C119" s="437"/>
      <c r="D119" s="437"/>
      <c r="E119" s="437"/>
      <c r="F119" s="437"/>
      <c r="G119" s="437"/>
      <c r="H119" s="437"/>
      <c r="I119" s="437"/>
      <c r="J119" s="437"/>
      <c r="K119" s="437"/>
    </row>
    <row r="120" spans="1:13" s="40" customFormat="1" ht="14.25" customHeight="1" x14ac:dyDescent="0.2">
      <c r="A120" s="186"/>
      <c r="B120" s="169"/>
      <c r="C120" s="169"/>
      <c r="D120" s="169"/>
      <c r="E120" s="169"/>
      <c r="F120" s="169"/>
      <c r="G120" s="169"/>
      <c r="H120" s="169"/>
      <c r="I120" s="169"/>
      <c r="J120" s="169"/>
      <c r="K120" s="368"/>
    </row>
    <row r="121" spans="1:13" s="14" customFormat="1" ht="15.75" customHeight="1" x14ac:dyDescent="0.2">
      <c r="A121" s="6" t="s">
        <v>343</v>
      </c>
      <c r="K121" s="369"/>
      <c r="L121" s="40"/>
    </row>
    <row r="122" spans="1:13" customFormat="1" ht="49.5" customHeight="1" x14ac:dyDescent="0.2">
      <c r="A122" s="458" t="s">
        <v>373</v>
      </c>
      <c r="B122" s="459"/>
      <c r="C122" s="459"/>
      <c r="D122" s="459"/>
      <c r="E122" s="459"/>
      <c r="F122" s="459"/>
      <c r="G122" s="459"/>
      <c r="H122" s="459"/>
      <c r="I122" s="459"/>
      <c r="J122" s="459"/>
      <c r="K122" s="460"/>
      <c r="L122" s="40"/>
    </row>
    <row r="123" spans="1:13" ht="11.25" customHeight="1" x14ac:dyDescent="0.2">
      <c r="A123" s="41"/>
      <c r="B123" s="80"/>
      <c r="C123" s="80"/>
      <c r="D123" s="167"/>
      <c r="E123" s="80"/>
      <c r="F123" s="167"/>
      <c r="G123" s="80"/>
      <c r="H123" s="167"/>
      <c r="I123" s="80"/>
      <c r="J123" s="167"/>
      <c r="M123" s="52"/>
    </row>
    <row r="124" spans="1:13" s="40" customFormat="1" ht="18" customHeight="1" x14ac:dyDescent="0.2">
      <c r="A124" s="465" t="s">
        <v>128</v>
      </c>
      <c r="B124" s="466"/>
      <c r="C124" s="466"/>
      <c r="D124" s="466"/>
      <c r="E124" s="466"/>
      <c r="F124" s="466"/>
      <c r="G124" s="466"/>
      <c r="H124" s="466"/>
      <c r="I124" s="466"/>
      <c r="J124" s="466"/>
      <c r="K124" s="466"/>
      <c r="M124" s="50"/>
    </row>
    <row r="125" spans="1:13" s="40" customFormat="1" ht="12" customHeight="1" x14ac:dyDescent="0.2">
      <c r="A125" s="80"/>
      <c r="B125" s="80"/>
      <c r="C125" s="80"/>
      <c r="D125" s="167"/>
      <c r="E125" s="80"/>
      <c r="F125" s="167"/>
      <c r="G125" s="80"/>
      <c r="H125" s="167"/>
      <c r="I125" s="80"/>
      <c r="J125" s="167"/>
      <c r="K125" s="39"/>
      <c r="M125" s="50"/>
    </row>
    <row r="126" spans="1:13" s="173" customFormat="1" ht="15" customHeight="1" x14ac:dyDescent="0.2">
      <c r="A126" s="172"/>
      <c r="B126" s="172"/>
      <c r="C126" s="446" t="s">
        <v>257</v>
      </c>
      <c r="D126" s="446"/>
      <c r="E126" s="446"/>
      <c r="F126" s="446"/>
      <c r="G126" s="446"/>
      <c r="H126" s="446"/>
      <c r="I126" s="446"/>
      <c r="J126" s="439"/>
    </row>
    <row r="127" spans="1:13" s="172" customFormat="1" ht="39.75" customHeight="1" x14ac:dyDescent="0.2">
      <c r="B127" s="446" t="s">
        <v>48</v>
      </c>
      <c r="C127" s="446" t="s">
        <v>258</v>
      </c>
      <c r="D127" s="439"/>
      <c r="E127" s="446" t="s">
        <v>259</v>
      </c>
      <c r="F127" s="439"/>
      <c r="G127" s="446" t="s">
        <v>271</v>
      </c>
      <c r="H127" s="439"/>
      <c r="I127" s="446" t="s">
        <v>260</v>
      </c>
      <c r="J127" s="439"/>
      <c r="K127" s="173"/>
      <c r="L127" s="173"/>
    </row>
    <row r="128" spans="1:13" s="172" customFormat="1" ht="14.25" customHeight="1" x14ac:dyDescent="0.2">
      <c r="B128" s="439"/>
      <c r="C128" s="444" t="s">
        <v>21</v>
      </c>
      <c r="D128" s="445"/>
      <c r="E128" s="177" t="s">
        <v>21</v>
      </c>
      <c r="F128" s="177" t="s">
        <v>22</v>
      </c>
      <c r="G128" s="177" t="s">
        <v>21</v>
      </c>
      <c r="H128" s="177" t="s">
        <v>22</v>
      </c>
      <c r="I128" s="177" t="s">
        <v>21</v>
      </c>
      <c r="J128" s="177" t="s">
        <v>22</v>
      </c>
      <c r="K128" s="173"/>
      <c r="L128" s="173"/>
    </row>
    <row r="129" spans="1:18" s="112" customFormat="1" ht="23.25" customHeight="1" x14ac:dyDescent="0.2">
      <c r="A129" s="187"/>
      <c r="B129" s="449" t="s">
        <v>28</v>
      </c>
      <c r="C129" s="450"/>
      <c r="D129" s="450"/>
      <c r="E129" s="450"/>
      <c r="F129" s="450"/>
      <c r="G129" s="450"/>
      <c r="H129" s="450"/>
      <c r="I129" s="450"/>
      <c r="J129" s="439"/>
      <c r="K129" s="367"/>
      <c r="L129" s="173"/>
      <c r="M129" s="188"/>
    </row>
    <row r="130" spans="1:18" s="173" customFormat="1" ht="16.5" customHeight="1" x14ac:dyDescent="0.2">
      <c r="B130" s="178" t="s">
        <v>168</v>
      </c>
      <c r="C130" s="430">
        <v>191</v>
      </c>
      <c r="D130" s="431"/>
      <c r="E130" s="190">
        <v>36</v>
      </c>
      <c r="F130" s="394">
        <f t="shared" ref="F130:F133" si="30">IF(E130&lt;&gt;"",ROUND(E130/$C130,3),"")</f>
        <v>0.188</v>
      </c>
      <c r="G130" s="190">
        <v>10</v>
      </c>
      <c r="H130" s="394">
        <f t="shared" ref="H130:H133" si="31">IF(G130&lt;&gt;"",ROUND(G130/$C130,3),"")</f>
        <v>5.1999999999999998E-2</v>
      </c>
      <c r="I130" s="190">
        <v>0</v>
      </c>
      <c r="J130" s="394">
        <f t="shared" ref="J130:J133" si="32">IF(I130&lt;&gt;"",ROUND(I130/$C130,3),"")</f>
        <v>0</v>
      </c>
      <c r="K130" s="183"/>
      <c r="L130" s="173">
        <v>41</v>
      </c>
    </row>
    <row r="131" spans="1:18" s="173" customFormat="1" ht="16.5" customHeight="1" x14ac:dyDescent="0.2">
      <c r="B131" s="178" t="s">
        <v>59</v>
      </c>
      <c r="C131" s="430">
        <v>148</v>
      </c>
      <c r="D131" s="431"/>
      <c r="E131" s="190">
        <v>6</v>
      </c>
      <c r="F131" s="394">
        <f t="shared" si="30"/>
        <v>4.1000000000000002E-2</v>
      </c>
      <c r="G131" s="190">
        <v>2</v>
      </c>
      <c r="H131" s="394">
        <f t="shared" si="31"/>
        <v>1.4E-2</v>
      </c>
      <c r="I131" s="190">
        <v>0</v>
      </c>
      <c r="J131" s="394">
        <f t="shared" si="32"/>
        <v>0</v>
      </c>
      <c r="K131" s="183"/>
      <c r="L131" s="173">
        <v>42</v>
      </c>
    </row>
    <row r="132" spans="1:18" s="173" customFormat="1" ht="16.5" customHeight="1" x14ac:dyDescent="0.2">
      <c r="B132" s="178" t="s">
        <v>125</v>
      </c>
      <c r="C132" s="430">
        <v>111</v>
      </c>
      <c r="D132" s="431"/>
      <c r="E132" s="190">
        <v>16</v>
      </c>
      <c r="F132" s="394">
        <f t="shared" si="30"/>
        <v>0.14399999999999999</v>
      </c>
      <c r="G132" s="190">
        <v>0</v>
      </c>
      <c r="H132" s="394">
        <f t="shared" si="31"/>
        <v>0</v>
      </c>
      <c r="I132" s="190">
        <v>0</v>
      </c>
      <c r="J132" s="394">
        <f t="shared" si="32"/>
        <v>0</v>
      </c>
      <c r="K132" s="183"/>
      <c r="L132" s="173">
        <v>43</v>
      </c>
    </row>
    <row r="133" spans="1:18" s="173" customFormat="1" ht="16.5" customHeight="1" x14ac:dyDescent="0.2">
      <c r="B133" s="178" t="s">
        <v>163</v>
      </c>
      <c r="C133" s="430">
        <v>119</v>
      </c>
      <c r="D133" s="431"/>
      <c r="E133" s="190">
        <v>13</v>
      </c>
      <c r="F133" s="394">
        <f t="shared" si="30"/>
        <v>0.109</v>
      </c>
      <c r="G133" s="190">
        <v>0</v>
      </c>
      <c r="H133" s="394">
        <f t="shared" si="31"/>
        <v>0</v>
      </c>
      <c r="I133" s="190">
        <v>0</v>
      </c>
      <c r="J133" s="394">
        <f t="shared" si="32"/>
        <v>0</v>
      </c>
      <c r="K133" s="183"/>
      <c r="L133" s="173">
        <v>44</v>
      </c>
    </row>
    <row r="134" spans="1:18" s="173" customFormat="1" ht="16.5" customHeight="1" x14ac:dyDescent="0.2">
      <c r="B134" s="178" t="s">
        <v>201</v>
      </c>
      <c r="C134" s="432">
        <v>145</v>
      </c>
      <c r="D134" s="433"/>
      <c r="E134" s="199">
        <v>11</v>
      </c>
      <c r="F134" s="394">
        <f>IF(E134&lt;&gt;"",ROUND(E134/$C134,3),"")</f>
        <v>7.5999999999999998E-2</v>
      </c>
      <c r="G134" s="199">
        <v>0</v>
      </c>
      <c r="H134" s="394">
        <f>IF(G134&lt;&gt;"",ROUND(G134/$C134,3),"")</f>
        <v>0</v>
      </c>
      <c r="I134" s="199">
        <v>0</v>
      </c>
      <c r="J134" s="394">
        <f>IF(I134&lt;&gt;"",ROUND(I134/$C134,3),"")</f>
        <v>0</v>
      </c>
      <c r="K134" s="183"/>
      <c r="Q134" s="373"/>
      <c r="R134" s="373"/>
    </row>
    <row r="135" spans="1:18" s="112" customFormat="1" ht="23.25" customHeight="1" x14ac:dyDescent="0.2">
      <c r="A135" s="187"/>
      <c r="B135" s="455" t="s">
        <v>29</v>
      </c>
      <c r="C135" s="456"/>
      <c r="D135" s="456"/>
      <c r="E135" s="456"/>
      <c r="F135" s="456"/>
      <c r="G135" s="456"/>
      <c r="H135" s="456"/>
      <c r="I135" s="456"/>
      <c r="J135" s="439"/>
      <c r="K135" s="367"/>
      <c r="L135" s="173"/>
      <c r="M135" s="188"/>
      <c r="Q135" s="373"/>
      <c r="R135" s="373"/>
    </row>
    <row r="136" spans="1:18" s="173" customFormat="1" ht="16.5" customHeight="1" x14ac:dyDescent="0.2">
      <c r="B136" s="194" t="s">
        <v>168</v>
      </c>
      <c r="C136" s="430" t="s">
        <v>118</v>
      </c>
      <c r="D136" s="431"/>
      <c r="E136" s="190" t="s">
        <v>118</v>
      </c>
      <c r="F136" s="394" t="str">
        <f t="shared" ref="F136:F139" si="33">IF(E136&lt;&gt;"",ROUND(E136/$C136,3),"")</f>
        <v/>
      </c>
      <c r="G136" s="190" t="s">
        <v>118</v>
      </c>
      <c r="H136" s="394" t="str">
        <f t="shared" ref="H136:H139" si="34">IF(G136&lt;&gt;"",ROUND(G136/$C136,3),"")</f>
        <v/>
      </c>
      <c r="I136" s="190" t="s">
        <v>118</v>
      </c>
      <c r="J136" s="394" t="str">
        <f t="shared" ref="J136:J139" si="35">IF(I136&lt;&gt;"",ROUND(I136/$C136,3),"")</f>
        <v/>
      </c>
      <c r="K136" s="183"/>
      <c r="L136" s="173">
        <v>45</v>
      </c>
      <c r="Q136" s="373"/>
      <c r="R136" s="373"/>
    </row>
    <row r="137" spans="1:18" s="173" customFormat="1" ht="16.5" customHeight="1" x14ac:dyDescent="0.2">
      <c r="B137" s="194" t="s">
        <v>59</v>
      </c>
      <c r="C137" s="430" t="s">
        <v>118</v>
      </c>
      <c r="D137" s="431"/>
      <c r="E137" s="190" t="s">
        <v>118</v>
      </c>
      <c r="F137" s="394" t="str">
        <f t="shared" si="33"/>
        <v/>
      </c>
      <c r="G137" s="190" t="s">
        <v>118</v>
      </c>
      <c r="H137" s="394" t="str">
        <f t="shared" si="34"/>
        <v/>
      </c>
      <c r="I137" s="190" t="s">
        <v>118</v>
      </c>
      <c r="J137" s="394" t="str">
        <f t="shared" si="35"/>
        <v/>
      </c>
      <c r="K137" s="183"/>
      <c r="L137" s="173">
        <v>46</v>
      </c>
      <c r="Q137" s="373"/>
      <c r="R137" s="373"/>
    </row>
    <row r="138" spans="1:18" s="173" customFormat="1" ht="16.5" customHeight="1" x14ac:dyDescent="0.2">
      <c r="B138" s="194" t="s">
        <v>125</v>
      </c>
      <c r="C138" s="430" t="s">
        <v>118</v>
      </c>
      <c r="D138" s="431"/>
      <c r="E138" s="190" t="s">
        <v>118</v>
      </c>
      <c r="F138" s="394" t="str">
        <f t="shared" si="33"/>
        <v/>
      </c>
      <c r="G138" s="190" t="s">
        <v>118</v>
      </c>
      <c r="H138" s="394" t="str">
        <f t="shared" si="34"/>
        <v/>
      </c>
      <c r="I138" s="190" t="s">
        <v>118</v>
      </c>
      <c r="J138" s="394" t="str">
        <f t="shared" si="35"/>
        <v/>
      </c>
      <c r="K138" s="183"/>
      <c r="L138" s="173">
        <v>47</v>
      </c>
      <c r="Q138" s="373"/>
      <c r="R138" s="373"/>
    </row>
    <row r="139" spans="1:18" s="173" customFormat="1" ht="16.5" customHeight="1" x14ac:dyDescent="0.2">
      <c r="B139" s="194" t="s">
        <v>163</v>
      </c>
      <c r="C139" s="430" t="s">
        <v>118</v>
      </c>
      <c r="D139" s="431"/>
      <c r="E139" s="190" t="s">
        <v>118</v>
      </c>
      <c r="F139" s="394" t="str">
        <f t="shared" si="33"/>
        <v/>
      </c>
      <c r="G139" s="190" t="s">
        <v>118</v>
      </c>
      <c r="H139" s="394" t="str">
        <f t="shared" si="34"/>
        <v/>
      </c>
      <c r="I139" s="190" t="s">
        <v>118</v>
      </c>
      <c r="J139" s="394" t="str">
        <f t="shared" si="35"/>
        <v/>
      </c>
      <c r="K139" s="183"/>
      <c r="L139" s="173">
        <v>48</v>
      </c>
      <c r="Q139" s="373"/>
      <c r="R139" s="373"/>
    </row>
    <row r="140" spans="1:18" s="173" customFormat="1" ht="16.5" customHeight="1" x14ac:dyDescent="0.2">
      <c r="B140" s="194" t="s">
        <v>201</v>
      </c>
      <c r="C140" s="432">
        <v>0</v>
      </c>
      <c r="D140" s="433"/>
      <c r="E140" s="199">
        <v>0</v>
      </c>
      <c r="F140" s="394" t="e">
        <f>IF(E140&lt;&gt;"",ROUND(E140/$C140,3),"")</f>
        <v>#DIV/0!</v>
      </c>
      <c r="G140" s="199">
        <v>0</v>
      </c>
      <c r="H140" s="394" t="e">
        <f>IF(G140&lt;&gt;"",ROUND(G140/$C140,3),"")</f>
        <v>#DIV/0!</v>
      </c>
      <c r="I140" s="199">
        <v>0</v>
      </c>
      <c r="J140" s="394" t="e">
        <f>IF(I140&lt;&gt;"",ROUND(I140/$C140,3),"")</f>
        <v>#DIV/0!</v>
      </c>
      <c r="K140" s="183"/>
      <c r="Q140" s="373"/>
      <c r="R140" s="373"/>
    </row>
    <row r="141" spans="1:18" s="112" customFormat="1" ht="23.25" customHeight="1" x14ac:dyDescent="0.2">
      <c r="A141" s="187"/>
      <c r="B141" s="484" t="s">
        <v>27</v>
      </c>
      <c r="C141" s="485"/>
      <c r="D141" s="485"/>
      <c r="E141" s="485"/>
      <c r="F141" s="485"/>
      <c r="G141" s="485"/>
      <c r="H141" s="485"/>
      <c r="I141" s="485"/>
      <c r="J141" s="439"/>
      <c r="K141" s="367"/>
      <c r="L141" s="173"/>
      <c r="M141" s="188"/>
      <c r="Q141" s="373"/>
      <c r="R141" s="373"/>
    </row>
    <row r="142" spans="1:18" s="173" customFormat="1" ht="16.5" customHeight="1" x14ac:dyDescent="0.2">
      <c r="B142" s="202" t="s">
        <v>168</v>
      </c>
      <c r="C142" s="430">
        <v>104</v>
      </c>
      <c r="D142" s="431"/>
      <c r="E142" s="190">
        <v>0</v>
      </c>
      <c r="F142" s="394">
        <f t="shared" ref="F142:F145" si="36">IF(E142&lt;&gt;"",ROUND(E142/$C142,3),"")</f>
        <v>0</v>
      </c>
      <c r="G142" s="190">
        <v>0</v>
      </c>
      <c r="H142" s="394">
        <f t="shared" ref="H142:H145" si="37">IF(G142&lt;&gt;"",ROUND(G142/$C142,3),"")</f>
        <v>0</v>
      </c>
      <c r="I142" s="190">
        <v>0</v>
      </c>
      <c r="J142" s="394">
        <f t="shared" ref="J142:J145" si="38">IF(I142&lt;&gt;"",ROUND(I142/$C142,3),"")</f>
        <v>0</v>
      </c>
      <c r="K142" s="183"/>
      <c r="L142" s="173">
        <v>49</v>
      </c>
      <c r="Q142" s="373"/>
      <c r="R142" s="373"/>
    </row>
    <row r="143" spans="1:18" s="173" customFormat="1" ht="16.5" customHeight="1" x14ac:dyDescent="0.2">
      <c r="B143" s="202" t="s">
        <v>59</v>
      </c>
      <c r="C143" s="430">
        <v>94</v>
      </c>
      <c r="D143" s="431"/>
      <c r="E143" s="190">
        <v>0</v>
      </c>
      <c r="F143" s="394">
        <f t="shared" si="36"/>
        <v>0</v>
      </c>
      <c r="G143" s="190">
        <v>0</v>
      </c>
      <c r="H143" s="394">
        <f t="shared" si="37"/>
        <v>0</v>
      </c>
      <c r="I143" s="190">
        <v>0</v>
      </c>
      <c r="J143" s="394">
        <f t="shared" si="38"/>
        <v>0</v>
      </c>
      <c r="K143" s="183"/>
      <c r="L143" s="173">
        <v>50</v>
      </c>
      <c r="Q143" s="373"/>
      <c r="R143" s="373"/>
    </row>
    <row r="144" spans="1:18" s="173" customFormat="1" ht="16.5" customHeight="1" x14ac:dyDescent="0.2">
      <c r="B144" s="202" t="s">
        <v>125</v>
      </c>
      <c r="C144" s="430">
        <v>70</v>
      </c>
      <c r="D144" s="431"/>
      <c r="E144" s="190">
        <v>0</v>
      </c>
      <c r="F144" s="394">
        <f t="shared" si="36"/>
        <v>0</v>
      </c>
      <c r="G144" s="190">
        <v>1</v>
      </c>
      <c r="H144" s="394">
        <f t="shared" si="37"/>
        <v>1.4E-2</v>
      </c>
      <c r="I144" s="190">
        <v>0</v>
      </c>
      <c r="J144" s="394">
        <f t="shared" si="38"/>
        <v>0</v>
      </c>
      <c r="K144" s="183"/>
      <c r="L144" s="173">
        <v>51</v>
      </c>
      <c r="Q144" s="373"/>
      <c r="R144" s="373"/>
    </row>
    <row r="145" spans="1:18" s="173" customFormat="1" ht="16.5" customHeight="1" x14ac:dyDescent="0.2">
      <c r="B145" s="202" t="s">
        <v>163</v>
      </c>
      <c r="C145" s="430">
        <v>60</v>
      </c>
      <c r="D145" s="431"/>
      <c r="E145" s="190">
        <v>0</v>
      </c>
      <c r="F145" s="394">
        <f t="shared" si="36"/>
        <v>0</v>
      </c>
      <c r="G145" s="190">
        <v>0</v>
      </c>
      <c r="H145" s="394">
        <f t="shared" si="37"/>
        <v>0</v>
      </c>
      <c r="I145" s="190">
        <v>1</v>
      </c>
      <c r="J145" s="394">
        <f t="shared" si="38"/>
        <v>1.7000000000000001E-2</v>
      </c>
      <c r="K145" s="183"/>
      <c r="L145" s="173">
        <v>52</v>
      </c>
      <c r="Q145" s="373"/>
      <c r="R145" s="373"/>
    </row>
    <row r="146" spans="1:18" s="173" customFormat="1" ht="16.5" customHeight="1" x14ac:dyDescent="0.2">
      <c r="B146" s="202" t="s">
        <v>201</v>
      </c>
      <c r="C146" s="432">
        <v>39</v>
      </c>
      <c r="D146" s="433"/>
      <c r="E146" s="199">
        <v>3</v>
      </c>
      <c r="F146" s="394">
        <f>IF(E146&lt;&gt;"",ROUND(E146/$C146,3),"")</f>
        <v>7.6999999999999999E-2</v>
      </c>
      <c r="G146" s="199">
        <v>1</v>
      </c>
      <c r="H146" s="394">
        <f>IF(G146&lt;&gt;"",ROUND(G146/$C146,3),"")</f>
        <v>2.5999999999999999E-2</v>
      </c>
      <c r="I146" s="199">
        <v>0</v>
      </c>
      <c r="J146" s="394">
        <f>IF(I146&lt;&gt;"",ROUND(I146/$C146,3),"")</f>
        <v>0</v>
      </c>
      <c r="K146" s="183"/>
      <c r="Q146" s="373"/>
      <c r="R146" s="373"/>
    </row>
    <row r="147" spans="1:18" s="112" customFormat="1" ht="23.25" customHeight="1" x14ac:dyDescent="0.2">
      <c r="A147" s="187"/>
      <c r="B147" s="440" t="s">
        <v>124</v>
      </c>
      <c r="C147" s="441"/>
      <c r="D147" s="441"/>
      <c r="E147" s="441"/>
      <c r="F147" s="441"/>
      <c r="G147" s="441"/>
      <c r="H147" s="441"/>
      <c r="I147" s="441"/>
      <c r="J147" s="439"/>
      <c r="K147" s="367"/>
      <c r="L147" s="173"/>
      <c r="M147" s="188"/>
      <c r="Q147" s="373"/>
      <c r="R147" s="373"/>
    </row>
    <row r="148" spans="1:18" s="182" customFormat="1" ht="16.5" customHeight="1" x14ac:dyDescent="0.2">
      <c r="B148" s="203" t="s">
        <v>168</v>
      </c>
      <c r="C148" s="430" t="s">
        <v>118</v>
      </c>
      <c r="D148" s="431"/>
      <c r="E148" s="190" t="s">
        <v>118</v>
      </c>
      <c r="F148" s="394" t="str">
        <f t="shared" ref="F148:F151" si="39">IF(E148&lt;&gt;"",ROUND(E148/$C148,3),"")</f>
        <v/>
      </c>
      <c r="G148" s="190" t="s">
        <v>118</v>
      </c>
      <c r="H148" s="394" t="str">
        <f t="shared" ref="H148:H151" si="40">IF(G148&lt;&gt;"",ROUND(G148/$C148,3),"")</f>
        <v/>
      </c>
      <c r="I148" s="190" t="s">
        <v>118</v>
      </c>
      <c r="J148" s="394" t="str">
        <f t="shared" ref="J148:J151" si="41">IF(I148&lt;&gt;"",ROUND(I148/$C148,3),"")</f>
        <v/>
      </c>
      <c r="K148" s="183"/>
      <c r="L148" s="173">
        <v>53</v>
      </c>
      <c r="Q148" s="373"/>
      <c r="R148" s="373"/>
    </row>
    <row r="149" spans="1:18" s="182" customFormat="1" ht="16.5" customHeight="1" x14ac:dyDescent="0.2">
      <c r="B149" s="203" t="s">
        <v>59</v>
      </c>
      <c r="C149" s="430" t="s">
        <v>118</v>
      </c>
      <c r="D149" s="431"/>
      <c r="E149" s="190" t="s">
        <v>118</v>
      </c>
      <c r="F149" s="394" t="str">
        <f t="shared" si="39"/>
        <v/>
      </c>
      <c r="G149" s="190" t="s">
        <v>118</v>
      </c>
      <c r="H149" s="394" t="str">
        <f t="shared" si="40"/>
        <v/>
      </c>
      <c r="I149" s="190" t="s">
        <v>118</v>
      </c>
      <c r="J149" s="394" t="str">
        <f t="shared" si="41"/>
        <v/>
      </c>
      <c r="K149" s="183"/>
      <c r="L149" s="173">
        <v>54</v>
      </c>
      <c r="Q149" s="373"/>
      <c r="R149" s="373"/>
    </row>
    <row r="150" spans="1:18" s="173" customFormat="1" ht="16.5" customHeight="1" x14ac:dyDescent="0.2">
      <c r="B150" s="203" t="s">
        <v>125</v>
      </c>
      <c r="C150" s="430" t="s">
        <v>118</v>
      </c>
      <c r="D150" s="431"/>
      <c r="E150" s="190" t="s">
        <v>118</v>
      </c>
      <c r="F150" s="394" t="str">
        <f t="shared" si="39"/>
        <v/>
      </c>
      <c r="G150" s="190" t="s">
        <v>118</v>
      </c>
      <c r="H150" s="394" t="str">
        <f t="shared" si="40"/>
        <v/>
      </c>
      <c r="I150" s="190" t="s">
        <v>118</v>
      </c>
      <c r="J150" s="394" t="str">
        <f t="shared" si="41"/>
        <v/>
      </c>
      <c r="K150" s="183"/>
      <c r="L150" s="173">
        <v>55</v>
      </c>
      <c r="Q150" s="373"/>
      <c r="R150" s="373"/>
    </row>
    <row r="151" spans="1:18" s="173" customFormat="1" ht="16.5" customHeight="1" x14ac:dyDescent="0.2">
      <c r="B151" s="203" t="s">
        <v>163</v>
      </c>
      <c r="C151" s="430" t="s">
        <v>118</v>
      </c>
      <c r="D151" s="431"/>
      <c r="E151" s="190" t="s">
        <v>118</v>
      </c>
      <c r="F151" s="394" t="str">
        <f t="shared" si="39"/>
        <v/>
      </c>
      <c r="G151" s="190" t="s">
        <v>118</v>
      </c>
      <c r="H151" s="394" t="str">
        <f t="shared" si="40"/>
        <v/>
      </c>
      <c r="I151" s="190" t="s">
        <v>118</v>
      </c>
      <c r="J151" s="394" t="str">
        <f t="shared" si="41"/>
        <v/>
      </c>
      <c r="K151" s="183"/>
      <c r="L151" s="173">
        <v>56</v>
      </c>
      <c r="Q151" s="373"/>
      <c r="R151" s="373"/>
    </row>
    <row r="152" spans="1:18" s="173" customFormat="1" ht="16.5" customHeight="1" x14ac:dyDescent="0.2">
      <c r="B152" s="203" t="s">
        <v>201</v>
      </c>
      <c r="C152" s="432">
        <v>0</v>
      </c>
      <c r="D152" s="433"/>
      <c r="E152" s="199">
        <v>0</v>
      </c>
      <c r="F152" s="394" t="e">
        <f>IF(E152&lt;&gt;"",ROUND(E152/$C152,3),"")</f>
        <v>#DIV/0!</v>
      </c>
      <c r="G152" s="199">
        <v>0</v>
      </c>
      <c r="H152" s="394" t="e">
        <f>IF(G152&lt;&gt;"",ROUND(G152/$C152,3),"")</f>
        <v>#DIV/0!</v>
      </c>
      <c r="I152" s="199">
        <v>0</v>
      </c>
      <c r="J152" s="394" t="e">
        <f>IF(I152&lt;&gt;"",ROUND(I152/$C152,3),"")</f>
        <v>#DIV/0!</v>
      </c>
      <c r="K152" s="183"/>
      <c r="Q152" s="373"/>
      <c r="R152" s="373"/>
    </row>
    <row r="153" spans="1:18" s="112" customFormat="1" ht="23.25" customHeight="1" x14ac:dyDescent="0.2">
      <c r="A153" s="187"/>
      <c r="B153" s="442" t="s">
        <v>25</v>
      </c>
      <c r="C153" s="443"/>
      <c r="D153" s="443"/>
      <c r="E153" s="443"/>
      <c r="F153" s="443"/>
      <c r="G153" s="443"/>
      <c r="H153" s="443"/>
      <c r="I153" s="443"/>
      <c r="J153" s="439"/>
      <c r="K153" s="367"/>
      <c r="L153" s="173"/>
      <c r="M153" s="188"/>
      <c r="Q153" s="373"/>
      <c r="R153" s="373"/>
    </row>
    <row r="154" spans="1:18" s="182" customFormat="1" ht="16.5" customHeight="1" x14ac:dyDescent="0.2">
      <c r="B154" s="204" t="s">
        <v>168</v>
      </c>
      <c r="C154" s="430" t="s">
        <v>118</v>
      </c>
      <c r="D154" s="431"/>
      <c r="E154" s="190" t="s">
        <v>118</v>
      </c>
      <c r="F154" s="394" t="str">
        <f t="shared" ref="F154:F157" si="42">IF(E154&lt;&gt;"",ROUND(E154/$C154,3),"")</f>
        <v/>
      </c>
      <c r="G154" s="190" t="s">
        <v>118</v>
      </c>
      <c r="H154" s="394" t="str">
        <f t="shared" ref="H154:H157" si="43">IF(G154&lt;&gt;"",ROUND(G154/$C154,3),"")</f>
        <v/>
      </c>
      <c r="I154" s="190" t="s">
        <v>118</v>
      </c>
      <c r="J154" s="394" t="str">
        <f t="shared" ref="J154:J157" si="44">IF(I154&lt;&gt;"",ROUND(I154/$C154,3),"")</f>
        <v/>
      </c>
      <c r="K154" s="183"/>
      <c r="L154" s="173">
        <v>57</v>
      </c>
    </row>
    <row r="155" spans="1:18" s="182" customFormat="1" ht="16.5" customHeight="1" x14ac:dyDescent="0.2">
      <c r="B155" s="204" t="s">
        <v>59</v>
      </c>
      <c r="C155" s="430" t="s">
        <v>118</v>
      </c>
      <c r="D155" s="431"/>
      <c r="E155" s="190" t="s">
        <v>118</v>
      </c>
      <c r="F155" s="394" t="str">
        <f t="shared" si="42"/>
        <v/>
      </c>
      <c r="G155" s="190" t="s">
        <v>118</v>
      </c>
      <c r="H155" s="394" t="str">
        <f t="shared" si="43"/>
        <v/>
      </c>
      <c r="I155" s="190" t="s">
        <v>118</v>
      </c>
      <c r="J155" s="394" t="str">
        <f t="shared" si="44"/>
        <v/>
      </c>
      <c r="K155" s="183"/>
      <c r="L155" s="173">
        <v>58</v>
      </c>
    </row>
    <row r="156" spans="1:18" s="182" customFormat="1" ht="16.5" customHeight="1" x14ac:dyDescent="0.2">
      <c r="B156" s="204" t="s">
        <v>125</v>
      </c>
      <c r="C156" s="430" t="s">
        <v>118</v>
      </c>
      <c r="D156" s="431"/>
      <c r="E156" s="190" t="s">
        <v>118</v>
      </c>
      <c r="F156" s="394" t="str">
        <f t="shared" si="42"/>
        <v/>
      </c>
      <c r="G156" s="190" t="s">
        <v>118</v>
      </c>
      <c r="H156" s="394" t="str">
        <f t="shared" si="43"/>
        <v/>
      </c>
      <c r="I156" s="190" t="s">
        <v>118</v>
      </c>
      <c r="J156" s="394" t="str">
        <f t="shared" si="44"/>
        <v/>
      </c>
      <c r="K156" s="183"/>
      <c r="L156" s="173">
        <v>59</v>
      </c>
    </row>
    <row r="157" spans="1:18" s="182" customFormat="1" ht="16.5" customHeight="1" x14ac:dyDescent="0.2">
      <c r="B157" s="204" t="s">
        <v>163</v>
      </c>
      <c r="C157" s="430" t="s">
        <v>118</v>
      </c>
      <c r="D157" s="431"/>
      <c r="E157" s="190" t="s">
        <v>118</v>
      </c>
      <c r="F157" s="394" t="str">
        <f t="shared" si="42"/>
        <v/>
      </c>
      <c r="G157" s="190" t="s">
        <v>118</v>
      </c>
      <c r="H157" s="394" t="str">
        <f t="shared" si="43"/>
        <v/>
      </c>
      <c r="I157" s="190" t="s">
        <v>118</v>
      </c>
      <c r="J157" s="394" t="str">
        <f t="shared" si="44"/>
        <v/>
      </c>
      <c r="K157" s="183"/>
      <c r="L157" s="173">
        <v>60</v>
      </c>
    </row>
    <row r="158" spans="1:18" s="173" customFormat="1" ht="16.5" customHeight="1" x14ac:dyDescent="0.2">
      <c r="B158" s="204" t="s">
        <v>201</v>
      </c>
      <c r="C158" s="432">
        <v>0</v>
      </c>
      <c r="D158" s="433"/>
      <c r="E158" s="199">
        <v>0</v>
      </c>
      <c r="F158" s="394" t="e">
        <f>IF(E158&lt;&gt;"",ROUND(E158/$C158,3),"")</f>
        <v>#DIV/0!</v>
      </c>
      <c r="G158" s="199">
        <v>0</v>
      </c>
      <c r="H158" s="394" t="e">
        <f>IF(G158&lt;&gt;"",ROUND(G158/$C158,3),"")</f>
        <v>#DIV/0!</v>
      </c>
      <c r="I158" s="199">
        <v>0</v>
      </c>
      <c r="J158" s="394" t="e">
        <f>IF(I158&lt;&gt;"",ROUND(I158/$C158,3),"")</f>
        <v>#DIV/0!</v>
      </c>
      <c r="K158" s="183"/>
      <c r="L158" s="182"/>
    </row>
    <row r="159" spans="1:18" s="112" customFormat="1" ht="20.25" customHeight="1" x14ac:dyDescent="0.2">
      <c r="A159" s="187"/>
      <c r="B159" s="438" t="s">
        <v>268</v>
      </c>
      <c r="C159" s="438"/>
      <c r="D159" s="438"/>
      <c r="E159" s="438"/>
      <c r="F159" s="438"/>
      <c r="G159" s="438"/>
      <c r="H159" s="438"/>
      <c r="I159" s="438"/>
      <c r="J159" s="439"/>
      <c r="K159" s="367"/>
      <c r="L159" s="173"/>
      <c r="M159" s="188"/>
    </row>
    <row r="160" spans="1:18" s="112" customFormat="1" ht="16.5" customHeight="1" x14ac:dyDescent="0.2">
      <c r="A160" s="187"/>
      <c r="B160" s="196" t="s">
        <v>201</v>
      </c>
      <c r="C160" s="432">
        <v>0</v>
      </c>
      <c r="D160" s="433"/>
      <c r="E160" s="199">
        <v>0</v>
      </c>
      <c r="F160" s="394" t="e">
        <f>IF(E160&lt;&gt;"",ROUND(E160/$C160,3),"")</f>
        <v>#DIV/0!</v>
      </c>
      <c r="G160" s="199">
        <v>0</v>
      </c>
      <c r="H160" s="394" t="e">
        <f>IF(G160&lt;&gt;"",ROUND(G160/$C160,3),"")</f>
        <v>#DIV/0!</v>
      </c>
      <c r="I160" s="199">
        <v>0</v>
      </c>
      <c r="J160" s="394" t="e">
        <f>IF(I160&lt;&gt;"",ROUND(I160/$C160,3),"")</f>
        <v>#DIV/0!</v>
      </c>
      <c r="K160" s="367"/>
      <c r="L160" s="173"/>
      <c r="M160" s="188"/>
    </row>
    <row r="161" spans="1:13" s="112" customFormat="1" ht="16.5" customHeight="1" x14ac:dyDescent="0.2">
      <c r="A161" s="187"/>
      <c r="B161" s="200" t="s">
        <v>272</v>
      </c>
      <c r="C161" s="457">
        <f>IF(SUM(C134,C140,C146,C152,C158,C160)&gt;0,SUM(C134,C140,C146,C152,C158,C160),"")</f>
        <v>184</v>
      </c>
      <c r="D161" s="457"/>
      <c r="E161" s="201">
        <f>IF(SUM(E134,E140,E146,E152,E158,E160)&gt;0,SUM(E134,E140,E146,E152,E158,E160),"")</f>
        <v>14</v>
      </c>
      <c r="F161" s="394">
        <f>IF(E161&lt;&gt;"",ROUND(E161/$C161,3),"")</f>
        <v>7.5999999999999998E-2</v>
      </c>
      <c r="G161" s="201">
        <f>IF(SUM(G134,G140,G146,G152,G158,G160)&gt;0,SUM(G134,G140,G146,G152,G158,G160),"")</f>
        <v>1</v>
      </c>
      <c r="H161" s="394">
        <f>IF(G161&lt;&gt;"",ROUND(G161/$C161,3),"")</f>
        <v>5.0000000000000001E-3</v>
      </c>
      <c r="I161" s="201" t="str">
        <f>IF(SUM(I134,I140,I146,I152,I158,I160)&gt;0,SUM(I134,I140,I146,I152,I158,I160),"")</f>
        <v/>
      </c>
      <c r="J161" s="394" t="str">
        <f>IF(I161&lt;&gt;"",ROUND(I161/$C161,3),"")</f>
        <v/>
      </c>
      <c r="K161" s="367"/>
      <c r="L161" s="173"/>
      <c r="M161" s="188"/>
    </row>
    <row r="162" spans="1:13" s="40" customFormat="1" ht="132" customHeight="1" x14ac:dyDescent="0.2">
      <c r="A162" s="436" t="s">
        <v>326</v>
      </c>
      <c r="B162" s="437"/>
      <c r="C162" s="437"/>
      <c r="D162" s="437"/>
      <c r="E162" s="437"/>
      <c r="F162" s="437"/>
      <c r="G162" s="437"/>
      <c r="H162" s="437"/>
      <c r="I162" s="437"/>
      <c r="J162" s="437"/>
      <c r="K162" s="437"/>
    </row>
    <row r="163" spans="1:13" s="40" customFormat="1" ht="14.25" customHeight="1" x14ac:dyDescent="0.2">
      <c r="A163" s="186"/>
      <c r="B163" s="169"/>
      <c r="C163" s="169"/>
      <c r="D163" s="169"/>
      <c r="E163" s="169"/>
      <c r="F163" s="169"/>
      <c r="G163" s="169"/>
      <c r="H163" s="169"/>
      <c r="I163" s="169"/>
      <c r="J163" s="169"/>
      <c r="K163" s="368"/>
    </row>
    <row r="164" spans="1:13" s="14" customFormat="1" ht="15.75" customHeight="1" x14ac:dyDescent="0.2">
      <c r="A164" s="6" t="s">
        <v>343</v>
      </c>
      <c r="K164" s="369"/>
      <c r="L164" s="40"/>
    </row>
    <row r="165" spans="1:13" customFormat="1" ht="49.5" customHeight="1" x14ac:dyDescent="0.2">
      <c r="A165" s="458" t="s">
        <v>374</v>
      </c>
      <c r="B165" s="459"/>
      <c r="C165" s="459"/>
      <c r="D165" s="459"/>
      <c r="E165" s="459"/>
      <c r="F165" s="459"/>
      <c r="G165" s="459"/>
      <c r="H165" s="459"/>
      <c r="I165" s="459"/>
      <c r="J165" s="459"/>
      <c r="K165" s="460"/>
      <c r="L165" s="40"/>
    </row>
    <row r="167" spans="1:13" x14ac:dyDescent="0.2">
      <c r="L167" s="58"/>
    </row>
    <row r="168" spans="1:13" x14ac:dyDescent="0.2">
      <c r="L168" s="58"/>
    </row>
    <row r="169" spans="1:13" x14ac:dyDescent="0.2">
      <c r="L169" s="58"/>
    </row>
    <row r="171" spans="1:13" x14ac:dyDescent="0.2">
      <c r="L171" s="58"/>
    </row>
    <row r="172" spans="1:13" x14ac:dyDescent="0.2">
      <c r="L172" s="6"/>
    </row>
    <row r="173" spans="1:13" x14ac:dyDescent="0.2">
      <c r="L173" s="6"/>
    </row>
  </sheetData>
  <sheetProtection password="DC9F" sheet="1"/>
  <mergeCells count="168">
    <mergeCell ref="A124:K124"/>
    <mergeCell ref="A122:K122"/>
    <mergeCell ref="A85:K85"/>
    <mergeCell ref="A119:K119"/>
    <mergeCell ref="C97:D97"/>
    <mergeCell ref="C99:D99"/>
    <mergeCell ref="C100:D100"/>
    <mergeCell ref="C105:D105"/>
    <mergeCell ref="A165:K165"/>
    <mergeCell ref="A162:K162"/>
    <mergeCell ref="B104:J104"/>
    <mergeCell ref="B98:J98"/>
    <mergeCell ref="B96:J96"/>
    <mergeCell ref="B159:J159"/>
    <mergeCell ref="B153:J153"/>
    <mergeCell ref="B147:J147"/>
    <mergeCell ref="B141:J141"/>
    <mergeCell ref="B135:J135"/>
    <mergeCell ref="B129:J129"/>
    <mergeCell ref="C136:D136"/>
    <mergeCell ref="C137:D137"/>
    <mergeCell ref="C138:D138"/>
    <mergeCell ref="C139:D139"/>
    <mergeCell ref="C140:D140"/>
    <mergeCell ref="A5:K5"/>
    <mergeCell ref="A4:K4"/>
    <mergeCell ref="A3:K3"/>
    <mergeCell ref="A19:K19"/>
    <mergeCell ref="A46:K46"/>
    <mergeCell ref="A44:K44"/>
    <mergeCell ref="A6:K6"/>
    <mergeCell ref="C8:I8"/>
    <mergeCell ref="I9:I10"/>
    <mergeCell ref="C9:D10"/>
    <mergeCell ref="E9:H9"/>
    <mergeCell ref="B9:B11"/>
    <mergeCell ref="E10:F10"/>
    <mergeCell ref="G10:H10"/>
    <mergeCell ref="C40:D40"/>
    <mergeCell ref="G17:H17"/>
    <mergeCell ref="E17:F17"/>
    <mergeCell ref="E15:H15"/>
    <mergeCell ref="C14:J14"/>
    <mergeCell ref="C15:D15"/>
    <mergeCell ref="I15:J15"/>
    <mergeCell ref="G16:H16"/>
    <mergeCell ref="E16:F16"/>
    <mergeCell ref="C21:J21"/>
    <mergeCell ref="C79:D79"/>
    <mergeCell ref="C118:D118"/>
    <mergeCell ref="C161:D161"/>
    <mergeCell ref="B59:J59"/>
    <mergeCell ref="B57:J57"/>
    <mergeCell ref="C50:D50"/>
    <mergeCell ref="C58:D58"/>
    <mergeCell ref="C130:D130"/>
    <mergeCell ref="A83:K83"/>
    <mergeCell ref="B90:J90"/>
    <mergeCell ref="C87:J87"/>
    <mergeCell ref="B88:B89"/>
    <mergeCell ref="C88:D88"/>
    <mergeCell ref="E88:F88"/>
    <mergeCell ref="G88:H88"/>
    <mergeCell ref="I88:J88"/>
    <mergeCell ref="C126:J126"/>
    <mergeCell ref="B127:B128"/>
    <mergeCell ref="C127:D127"/>
    <mergeCell ref="E127:F127"/>
    <mergeCell ref="G127:H127"/>
    <mergeCell ref="I127:J127"/>
    <mergeCell ref="B116:J116"/>
    <mergeCell ref="B110:J110"/>
    <mergeCell ref="C142:D142"/>
    <mergeCell ref="C143:D143"/>
    <mergeCell ref="C144:D144"/>
    <mergeCell ref="C157:D157"/>
    <mergeCell ref="C158:D158"/>
    <mergeCell ref="E22:F22"/>
    <mergeCell ref="G22:H22"/>
    <mergeCell ref="C29:D29"/>
    <mergeCell ref="C31:D31"/>
    <mergeCell ref="B30:J30"/>
    <mergeCell ref="B32:J32"/>
    <mergeCell ref="B38:J38"/>
    <mergeCell ref="C33:D33"/>
    <mergeCell ref="C34:D34"/>
    <mergeCell ref="C35:D35"/>
    <mergeCell ref="C36:D36"/>
    <mergeCell ref="C37:D37"/>
    <mergeCell ref="I22:J22"/>
    <mergeCell ref="C25:D25"/>
    <mergeCell ref="C26:D26"/>
    <mergeCell ref="C27:D27"/>
    <mergeCell ref="C28:D28"/>
    <mergeCell ref="B24:J24"/>
    <mergeCell ref="C23:D23"/>
    <mergeCell ref="C93:D93"/>
    <mergeCell ref="C94:D94"/>
    <mergeCell ref="C95:D95"/>
    <mergeCell ref="C72:D72"/>
    <mergeCell ref="C60:D60"/>
    <mergeCell ref="C61:D61"/>
    <mergeCell ref="C62:D62"/>
    <mergeCell ref="C63:D63"/>
    <mergeCell ref="B22:B23"/>
    <mergeCell ref="C22:D22"/>
    <mergeCell ref="A41:K41"/>
    <mergeCell ref="C49:D49"/>
    <mergeCell ref="E49:F49"/>
    <mergeCell ref="G49:H49"/>
    <mergeCell ref="I49:J49"/>
    <mergeCell ref="C39:D39"/>
    <mergeCell ref="B51:J51"/>
    <mergeCell ref="B49:B50"/>
    <mergeCell ref="C48:J48"/>
    <mergeCell ref="C52:D52"/>
    <mergeCell ref="C53:D53"/>
    <mergeCell ref="C54:D54"/>
    <mergeCell ref="C55:D55"/>
    <mergeCell ref="C56:D56"/>
    <mergeCell ref="C160:D160"/>
    <mergeCell ref="C128:D128"/>
    <mergeCell ref="C89:D89"/>
    <mergeCell ref="C151:D151"/>
    <mergeCell ref="C152:D152"/>
    <mergeCell ref="C154:D154"/>
    <mergeCell ref="C155:D155"/>
    <mergeCell ref="C156:D156"/>
    <mergeCell ref="C145:D145"/>
    <mergeCell ref="C146:D146"/>
    <mergeCell ref="C148:D148"/>
    <mergeCell ref="C149:D149"/>
    <mergeCell ref="C150:D150"/>
    <mergeCell ref="C117:D117"/>
    <mergeCell ref="C131:D131"/>
    <mergeCell ref="C132:D132"/>
    <mergeCell ref="C133:D133"/>
    <mergeCell ref="C134:D134"/>
    <mergeCell ref="C111:D111"/>
    <mergeCell ref="C106:D106"/>
    <mergeCell ref="C107:D107"/>
    <mergeCell ref="C108:D108"/>
    <mergeCell ref="C109:D109"/>
    <mergeCell ref="C101:D101"/>
    <mergeCell ref="C112:D112"/>
    <mergeCell ref="C113:D113"/>
    <mergeCell ref="C114:D114"/>
    <mergeCell ref="C115:D115"/>
    <mergeCell ref="C73:D73"/>
    <mergeCell ref="C74:D74"/>
    <mergeCell ref="C75:D75"/>
    <mergeCell ref="C76:D76"/>
    <mergeCell ref="I1:J1"/>
    <mergeCell ref="C102:D102"/>
    <mergeCell ref="C103:D103"/>
    <mergeCell ref="C64:D64"/>
    <mergeCell ref="C66:D66"/>
    <mergeCell ref="C67:D67"/>
    <mergeCell ref="C68:D68"/>
    <mergeCell ref="C69:D69"/>
    <mergeCell ref="A80:K80"/>
    <mergeCell ref="B77:J77"/>
    <mergeCell ref="B71:J71"/>
    <mergeCell ref="B65:J65"/>
    <mergeCell ref="C70:D70"/>
    <mergeCell ref="C91:D91"/>
    <mergeCell ref="C78:D78"/>
    <mergeCell ref="C92:D92"/>
  </mergeCells>
  <conditionalFormatting sqref="F25">
    <cfRule type="cellIs" dxfId="141" priority="59" stopIfTrue="1" operator="greaterThan">
      <formula>1</formula>
    </cfRule>
  </conditionalFormatting>
  <conditionalFormatting sqref="F26:F29">
    <cfRule type="cellIs" dxfId="140" priority="58" stopIfTrue="1" operator="greaterThan">
      <formula>1</formula>
    </cfRule>
  </conditionalFormatting>
  <conditionalFormatting sqref="H25">
    <cfRule type="cellIs" dxfId="139" priority="55" stopIfTrue="1" operator="greaterThan">
      <formula>1</formula>
    </cfRule>
  </conditionalFormatting>
  <conditionalFormatting sqref="H26:H29">
    <cfRule type="cellIs" dxfId="138" priority="54" stopIfTrue="1" operator="greaterThan">
      <formula>1</formula>
    </cfRule>
  </conditionalFormatting>
  <conditionalFormatting sqref="J25">
    <cfRule type="cellIs" dxfId="137" priority="53" stopIfTrue="1" operator="greaterThan">
      <formula>1</formula>
    </cfRule>
  </conditionalFormatting>
  <conditionalFormatting sqref="J26:J29">
    <cfRule type="cellIs" dxfId="136" priority="52" stopIfTrue="1" operator="greaterThan">
      <formula>1</formula>
    </cfRule>
  </conditionalFormatting>
  <conditionalFormatting sqref="F31">
    <cfRule type="cellIs" dxfId="135" priority="51" stopIfTrue="1" operator="greaterThan">
      <formula>1</formula>
    </cfRule>
  </conditionalFormatting>
  <conditionalFormatting sqref="H31">
    <cfRule type="cellIs" dxfId="134" priority="50" stopIfTrue="1" operator="greaterThan">
      <formula>1</formula>
    </cfRule>
  </conditionalFormatting>
  <conditionalFormatting sqref="J31">
    <cfRule type="cellIs" dxfId="133" priority="49" stopIfTrue="1" operator="greaterThan">
      <formula>1</formula>
    </cfRule>
  </conditionalFormatting>
  <conditionalFormatting sqref="F33:F37">
    <cfRule type="cellIs" dxfId="132" priority="48" stopIfTrue="1" operator="greaterThan">
      <formula>1</formula>
    </cfRule>
  </conditionalFormatting>
  <conditionalFormatting sqref="H33:H37">
    <cfRule type="cellIs" dxfId="131" priority="47" stopIfTrue="1" operator="greaterThan">
      <formula>1</formula>
    </cfRule>
  </conditionalFormatting>
  <conditionalFormatting sqref="J33:J37">
    <cfRule type="cellIs" dxfId="130" priority="46" stopIfTrue="1" operator="greaterThan">
      <formula>1</formula>
    </cfRule>
  </conditionalFormatting>
  <conditionalFormatting sqref="F39:F40">
    <cfRule type="cellIs" dxfId="129" priority="45" stopIfTrue="1" operator="greaterThan">
      <formula>1</formula>
    </cfRule>
  </conditionalFormatting>
  <conditionalFormatting sqref="H39:H40">
    <cfRule type="cellIs" dxfId="128" priority="44" stopIfTrue="1" operator="greaterThan">
      <formula>1</formula>
    </cfRule>
  </conditionalFormatting>
  <conditionalFormatting sqref="J39:J40">
    <cfRule type="cellIs" dxfId="127" priority="43" stopIfTrue="1" operator="greaterThan">
      <formula>1</formula>
    </cfRule>
  </conditionalFormatting>
  <conditionalFormatting sqref="D17">
    <cfRule type="cellIs" dxfId="126" priority="42" stopIfTrue="1" operator="greaterThan">
      <formula>1</formula>
    </cfRule>
  </conditionalFormatting>
  <conditionalFormatting sqref="G17">
    <cfRule type="cellIs" dxfId="125" priority="41" stopIfTrue="1" operator="greaterThan">
      <formula>1</formula>
    </cfRule>
  </conditionalFormatting>
  <conditionalFormatting sqref="J17">
    <cfRule type="cellIs" dxfId="124" priority="40" stopIfTrue="1" operator="greaterThan">
      <formula>1</formula>
    </cfRule>
  </conditionalFormatting>
  <conditionalFormatting sqref="F52:F56">
    <cfRule type="cellIs" dxfId="123" priority="39" stopIfTrue="1" operator="greaterThan">
      <formula>1</formula>
    </cfRule>
  </conditionalFormatting>
  <conditionalFormatting sqref="H52:H56">
    <cfRule type="cellIs" dxfId="122" priority="38" stopIfTrue="1" operator="greaterThan">
      <formula>1</formula>
    </cfRule>
  </conditionalFormatting>
  <conditionalFormatting sqref="J52:J56">
    <cfRule type="cellIs" dxfId="121" priority="37" stopIfTrue="1" operator="greaterThan">
      <formula>1</formula>
    </cfRule>
  </conditionalFormatting>
  <conditionalFormatting sqref="J58 H58 F58">
    <cfRule type="cellIs" dxfId="120" priority="36" stopIfTrue="1" operator="greaterThan">
      <formula>1</formula>
    </cfRule>
  </conditionalFormatting>
  <conditionalFormatting sqref="F60:F64">
    <cfRule type="cellIs" dxfId="119" priority="35" stopIfTrue="1" operator="greaterThan">
      <formula>1</formula>
    </cfRule>
  </conditionalFormatting>
  <conditionalFormatting sqref="H60:H64">
    <cfRule type="cellIs" dxfId="118" priority="34" stopIfTrue="1" operator="greaterThan">
      <formula>1</formula>
    </cfRule>
  </conditionalFormatting>
  <conditionalFormatting sqref="J60:J64">
    <cfRule type="cellIs" dxfId="117" priority="33" stopIfTrue="1" operator="greaterThan">
      <formula>1</formula>
    </cfRule>
  </conditionalFormatting>
  <conditionalFormatting sqref="F66:F70">
    <cfRule type="cellIs" dxfId="116" priority="32" stopIfTrue="1" operator="greaterThan">
      <formula>1</formula>
    </cfRule>
  </conditionalFormatting>
  <conditionalFormatting sqref="H66:H70">
    <cfRule type="cellIs" dxfId="115" priority="31" stopIfTrue="1" operator="greaterThan">
      <formula>1</formula>
    </cfRule>
  </conditionalFormatting>
  <conditionalFormatting sqref="J66:J70">
    <cfRule type="cellIs" dxfId="114" priority="30" stopIfTrue="1" operator="greaterThan">
      <formula>1</formula>
    </cfRule>
  </conditionalFormatting>
  <conditionalFormatting sqref="F72:F76">
    <cfRule type="cellIs" dxfId="113" priority="29" stopIfTrue="1" operator="greaterThan">
      <formula>1</formula>
    </cfRule>
  </conditionalFormatting>
  <conditionalFormatting sqref="H72:H76">
    <cfRule type="cellIs" dxfId="112" priority="28" stopIfTrue="1" operator="greaterThan">
      <formula>1</formula>
    </cfRule>
  </conditionalFormatting>
  <conditionalFormatting sqref="J72:J76">
    <cfRule type="cellIs" dxfId="111" priority="27" stopIfTrue="1" operator="greaterThan">
      <formula>1</formula>
    </cfRule>
  </conditionalFormatting>
  <conditionalFormatting sqref="F78:F79">
    <cfRule type="cellIs" dxfId="110" priority="26" stopIfTrue="1" operator="greaterThan">
      <formula>1</formula>
    </cfRule>
  </conditionalFormatting>
  <conditionalFormatting sqref="H78:H79">
    <cfRule type="cellIs" dxfId="109" priority="25" stopIfTrue="1" operator="greaterThan">
      <formula>1</formula>
    </cfRule>
  </conditionalFormatting>
  <conditionalFormatting sqref="J78:J79">
    <cfRule type="cellIs" dxfId="108" priority="24" stopIfTrue="1" operator="greaterThan">
      <formula>1</formula>
    </cfRule>
  </conditionalFormatting>
  <conditionalFormatting sqref="F91:F95">
    <cfRule type="cellIs" dxfId="107" priority="23" stopIfTrue="1" operator="greaterThan">
      <formula>1</formula>
    </cfRule>
  </conditionalFormatting>
  <conditionalFormatting sqref="H91:H95">
    <cfRule type="cellIs" dxfId="106" priority="22" stopIfTrue="1" operator="greaterThan">
      <formula>1</formula>
    </cfRule>
  </conditionalFormatting>
  <conditionalFormatting sqref="J91:J95">
    <cfRule type="cellIs" dxfId="105" priority="21" stopIfTrue="1" operator="greaterThan">
      <formula>1</formula>
    </cfRule>
  </conditionalFormatting>
  <conditionalFormatting sqref="J97 H97 F97">
    <cfRule type="cellIs" dxfId="104" priority="20" stopIfTrue="1" operator="greaterThan">
      <formula>1</formula>
    </cfRule>
  </conditionalFormatting>
  <conditionalFormatting sqref="F99:F103">
    <cfRule type="cellIs" dxfId="103" priority="19" stopIfTrue="1" operator="greaterThan">
      <formula>1</formula>
    </cfRule>
  </conditionalFormatting>
  <conditionalFormatting sqref="H99:H103">
    <cfRule type="cellIs" dxfId="102" priority="18" stopIfTrue="1" operator="greaterThan">
      <formula>1</formula>
    </cfRule>
  </conditionalFormatting>
  <conditionalFormatting sqref="J99:J103">
    <cfRule type="cellIs" dxfId="101" priority="17" stopIfTrue="1" operator="greaterThan">
      <formula>1</formula>
    </cfRule>
  </conditionalFormatting>
  <conditionalFormatting sqref="F105:F109">
    <cfRule type="cellIs" dxfId="100" priority="16" stopIfTrue="1" operator="greaterThan">
      <formula>1</formula>
    </cfRule>
  </conditionalFormatting>
  <conditionalFormatting sqref="H105:H109">
    <cfRule type="cellIs" dxfId="99" priority="15" stopIfTrue="1" operator="greaterThan">
      <formula>1</formula>
    </cfRule>
  </conditionalFormatting>
  <conditionalFormatting sqref="J105:J109">
    <cfRule type="cellIs" dxfId="98" priority="14" stopIfTrue="1" operator="greaterThan">
      <formula>1</formula>
    </cfRule>
  </conditionalFormatting>
  <conditionalFormatting sqref="F111:F115">
    <cfRule type="cellIs" dxfId="97" priority="13" stopIfTrue="1" operator="greaterThan">
      <formula>1</formula>
    </cfRule>
  </conditionalFormatting>
  <conditionalFormatting sqref="H111:H115">
    <cfRule type="cellIs" dxfId="96" priority="12" stopIfTrue="1" operator="greaterThan">
      <formula>1</formula>
    </cfRule>
  </conditionalFormatting>
  <conditionalFormatting sqref="J111:J115">
    <cfRule type="cellIs" dxfId="95" priority="11" stopIfTrue="1" operator="greaterThan">
      <formula>1</formula>
    </cfRule>
  </conditionalFormatting>
  <conditionalFormatting sqref="F117:F118">
    <cfRule type="cellIs" dxfId="94" priority="10" stopIfTrue="1" operator="greaterThan">
      <formula>1</formula>
    </cfRule>
  </conditionalFormatting>
  <conditionalFormatting sqref="H117:H118">
    <cfRule type="cellIs" dxfId="93" priority="9" stopIfTrue="1" operator="greaterThan">
      <formula>1</formula>
    </cfRule>
  </conditionalFormatting>
  <conditionalFormatting sqref="J117:J118">
    <cfRule type="cellIs" dxfId="92" priority="8" stopIfTrue="1" operator="greaterThan">
      <formula>1</formula>
    </cfRule>
  </conditionalFormatting>
  <conditionalFormatting sqref="F130:F134">
    <cfRule type="cellIs" dxfId="91" priority="7" stopIfTrue="1" operator="greaterThan">
      <formula>1</formula>
    </cfRule>
  </conditionalFormatting>
  <conditionalFormatting sqref="J130:J134 H130:H134">
    <cfRule type="cellIs" dxfId="90" priority="6" stopIfTrue="1" operator="greaterThan">
      <formula>1</formula>
    </cfRule>
  </conditionalFormatting>
  <conditionalFormatting sqref="J136:J140 H136:H140 F136:F140">
    <cfRule type="cellIs" dxfId="89" priority="5" stopIfTrue="1" operator="greaterThan">
      <formula>1</formula>
    </cfRule>
  </conditionalFormatting>
  <conditionalFormatting sqref="J142:J146 H142:H146 F142:F146">
    <cfRule type="cellIs" dxfId="88" priority="4" stopIfTrue="1" operator="greaterThan">
      <formula>1</formula>
    </cfRule>
  </conditionalFormatting>
  <conditionalFormatting sqref="J148:J152 H148:H152 F148:F152">
    <cfRule type="cellIs" dxfId="87" priority="3" stopIfTrue="1" operator="greaterThan">
      <formula>1</formula>
    </cfRule>
  </conditionalFormatting>
  <conditionalFormatting sqref="J154:J158 H154:H158 F154:F158">
    <cfRule type="cellIs" dxfId="86" priority="2" stopIfTrue="1" operator="greaterThan">
      <formula>1</formula>
    </cfRule>
  </conditionalFormatting>
  <conditionalFormatting sqref="J160:J161 H160:H161 F160:F161">
    <cfRule type="cellIs" dxfId="85" priority="1" stopIfTrue="1" operator="greaterThan">
      <formula>1</formula>
    </cfRule>
  </conditionalFormatting>
  <dataValidations count="1">
    <dataValidation type="whole" allowBlank="1" showInputMessage="1" showErrorMessage="1" sqref="C37 G37 E29 I37 G29 C29 I29 E37">
      <formula1>0</formula1>
      <formula2>10000</formula2>
    </dataValidation>
  </dataValidations>
  <hyperlinks>
    <hyperlink ref="E2" location="Início!A1" display="Início"/>
    <hyperlink ref="I2" location="'2_Av I'!A1" display="Seguinte"/>
    <hyperlink ref="G2" location="'Atualização de dados'!A1" display="Anterior"/>
  </hyperlinks>
  <printOptions horizontalCentered="1"/>
  <pageMargins left="0.35433070866141736" right="0.35433070866141736" top="0.9055118110236221" bottom="1.299212598425197" header="0.35433070866141736" footer="0.35433070866141736"/>
  <pageSetup paperSize="9" scale="95" orientation="portrait" r:id="rId1"/>
  <headerFooter alignWithMargins="0">
    <oddHeader>&amp;C&amp;"Calibri,Negrito"&amp;16Relatório TEIP 2015/2016</oddHeader>
    <oddFooter>&amp;RPág.&amp;P de &amp;N da secção 1</oddFooter>
  </headerFooter>
  <rowBreaks count="3" manualBreakCount="3">
    <brk id="45" max="16383" man="1"/>
    <brk id="84" max="16383" man="1"/>
    <brk id="123"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9">
    <pageSetUpPr fitToPage="1"/>
  </sheetPr>
  <dimension ref="A1:AE64"/>
  <sheetViews>
    <sheetView showGridLines="0" topLeftCell="A43" workbookViewId="0">
      <selection activeCell="A25" sqref="A25:AA25"/>
    </sheetView>
  </sheetViews>
  <sheetFormatPr defaultRowHeight="12.75" x14ac:dyDescent="0.2"/>
  <cols>
    <col min="1" max="1" width="12.42578125" customWidth="1"/>
    <col min="2" max="27" width="9.42578125" customWidth="1"/>
    <col min="28" max="29" width="9.140625" hidden="1" customWidth="1"/>
    <col min="30" max="33" width="9.140625" customWidth="1"/>
  </cols>
  <sheetData>
    <row r="1" spans="1:31" s="13" customFormat="1" ht="29.25" customHeight="1" x14ac:dyDescent="0.2">
      <c r="A1" s="28" t="str">
        <f>IF(Início!B6&lt;&gt;"",Início!B6,"")</f>
        <v>Agrupamento de Escolas Maximinos</v>
      </c>
      <c r="B1" s="30"/>
      <c r="C1" s="30"/>
      <c r="D1" s="30"/>
      <c r="E1" s="30"/>
      <c r="F1" s="30"/>
      <c r="G1" s="31"/>
      <c r="H1" s="31"/>
      <c r="I1" s="31"/>
      <c r="J1" s="31"/>
      <c r="K1" s="31"/>
      <c r="L1" s="31"/>
      <c r="M1" s="31"/>
      <c r="N1" s="31"/>
      <c r="O1" s="434">
        <f>IF(Início!G5&gt;0,Início!G5,"")</f>
        <v>303089</v>
      </c>
      <c r="P1" s="420"/>
      <c r="Q1" s="31"/>
      <c r="R1" s="104"/>
      <c r="S1" s="105"/>
      <c r="T1" s="434" t="str">
        <f>IF(Início!L5&gt;0,Início!L5,"")</f>
        <v/>
      </c>
      <c r="U1" s="434"/>
      <c r="V1" s="434"/>
      <c r="W1" s="434"/>
      <c r="X1" s="434"/>
      <c r="Y1" s="434"/>
      <c r="Z1" s="434"/>
      <c r="AA1" s="434"/>
      <c r="AB1" s="13">
        <f>O1</f>
        <v>303089</v>
      </c>
    </row>
    <row r="2" spans="1:31" ht="13.5" customHeight="1" x14ac:dyDescent="0.2">
      <c r="A2" s="42"/>
      <c r="B2" s="42"/>
      <c r="C2" s="42"/>
      <c r="D2" s="42"/>
      <c r="E2" s="42"/>
      <c r="F2" s="42"/>
      <c r="M2" s="45"/>
      <c r="O2" s="45"/>
      <c r="P2" s="43"/>
      <c r="U2" s="106"/>
      <c r="W2" s="106"/>
      <c r="X2" s="106" t="s">
        <v>17</v>
      </c>
      <c r="Y2" s="46" t="s">
        <v>19</v>
      </c>
      <c r="Z2" s="106" t="s">
        <v>18</v>
      </c>
      <c r="AA2" s="106"/>
    </row>
    <row r="3" spans="1:31" s="87" customFormat="1" ht="30.75" customHeight="1" x14ac:dyDescent="0.2">
      <c r="A3" s="503" t="s">
        <v>229</v>
      </c>
      <c r="B3" s="503"/>
      <c r="C3" s="503"/>
      <c r="D3" s="503"/>
      <c r="E3" s="503"/>
      <c r="F3" s="503"/>
      <c r="G3" s="503"/>
      <c r="H3" s="503"/>
      <c r="I3" s="503"/>
      <c r="J3" s="503"/>
      <c r="K3" s="503"/>
      <c r="L3" s="503"/>
      <c r="M3" s="503"/>
      <c r="N3" s="503"/>
      <c r="O3" s="503"/>
      <c r="P3" s="503"/>
      <c r="Q3" s="503"/>
      <c r="R3" s="503"/>
      <c r="S3" s="503"/>
      <c r="T3" s="503"/>
      <c r="U3" s="503"/>
      <c r="V3" s="503"/>
      <c r="W3" s="162"/>
      <c r="X3" s="162"/>
      <c r="Y3" s="162"/>
      <c r="Z3" s="162"/>
      <c r="AA3" s="162"/>
      <c r="AD3" s="46"/>
    </row>
    <row r="4" spans="1:31" s="87" customFormat="1" ht="9.75" customHeight="1" x14ac:dyDescent="0.2">
      <c r="A4" s="140"/>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row>
    <row r="5" spans="1:31" s="87" customFormat="1" ht="36" customHeight="1" x14ac:dyDescent="0.2">
      <c r="A5" s="503" t="s">
        <v>285</v>
      </c>
      <c r="B5" s="503"/>
      <c r="C5" s="503"/>
      <c r="D5" s="503"/>
      <c r="E5" s="503"/>
      <c r="F5" s="503"/>
      <c r="G5" s="503"/>
      <c r="H5" s="503"/>
      <c r="I5" s="503"/>
      <c r="J5" s="503"/>
      <c r="K5" s="503"/>
      <c r="L5" s="503"/>
      <c r="M5" s="503"/>
      <c r="N5" s="503"/>
      <c r="O5" s="503"/>
      <c r="P5" s="503"/>
      <c r="Q5" s="503"/>
      <c r="R5" s="503"/>
      <c r="S5" s="503"/>
      <c r="T5" s="503"/>
      <c r="U5" s="503"/>
      <c r="V5" s="503"/>
      <c r="W5" s="162"/>
      <c r="X5" s="162"/>
      <c r="Y5" s="162"/>
      <c r="Z5" s="162"/>
      <c r="AA5" s="162"/>
    </row>
    <row r="6" spans="1:31" ht="29.25" customHeight="1" x14ac:dyDescent="0.2">
      <c r="A6" s="522" t="s">
        <v>198</v>
      </c>
      <c r="B6" s="523"/>
      <c r="C6" s="523"/>
      <c r="D6" s="523"/>
      <c r="E6" s="523"/>
      <c r="F6" s="523"/>
      <c r="G6" s="523"/>
      <c r="H6" s="523"/>
      <c r="I6" s="523"/>
      <c r="J6" s="523"/>
      <c r="K6" s="523"/>
      <c r="L6" s="523"/>
      <c r="M6" s="523"/>
      <c r="N6" s="523"/>
      <c r="O6" s="523"/>
      <c r="P6" s="523"/>
    </row>
    <row r="7" spans="1:31" s="209" customFormat="1" ht="17.25" customHeight="1" x14ac:dyDescent="0.2">
      <c r="A7" s="496" t="s">
        <v>0</v>
      </c>
      <c r="B7" s="514" t="s">
        <v>169</v>
      </c>
      <c r="C7" s="515"/>
      <c r="D7" s="515"/>
      <c r="E7" s="515"/>
      <c r="F7" s="515"/>
      <c r="G7" s="514" t="s">
        <v>60</v>
      </c>
      <c r="H7" s="515"/>
      <c r="I7" s="515"/>
      <c r="J7" s="515"/>
      <c r="K7" s="515"/>
      <c r="L7" s="514" t="s">
        <v>129</v>
      </c>
      <c r="M7" s="515"/>
      <c r="N7" s="515"/>
      <c r="O7" s="515"/>
      <c r="P7" s="515"/>
      <c r="Q7" s="514" t="s">
        <v>164</v>
      </c>
      <c r="R7" s="515"/>
      <c r="S7" s="515"/>
      <c r="T7" s="515"/>
      <c r="U7" s="515"/>
      <c r="V7" s="519" t="s">
        <v>203</v>
      </c>
      <c r="W7" s="520"/>
      <c r="X7" s="520"/>
      <c r="Y7" s="520"/>
      <c r="Z7" s="520"/>
      <c r="AA7" s="521"/>
      <c r="AE7" s="132"/>
    </row>
    <row r="8" spans="1:31" s="209" customFormat="1" ht="17.25" customHeight="1" x14ac:dyDescent="0.2">
      <c r="A8" s="516"/>
      <c r="B8" s="496" t="s">
        <v>10</v>
      </c>
      <c r="C8" s="498" t="s">
        <v>170</v>
      </c>
      <c r="D8" s="506"/>
      <c r="E8" s="506"/>
      <c r="F8" s="499"/>
      <c r="G8" s="496" t="s">
        <v>10</v>
      </c>
      <c r="H8" s="498" t="s">
        <v>170</v>
      </c>
      <c r="I8" s="506"/>
      <c r="J8" s="506"/>
      <c r="K8" s="499"/>
      <c r="L8" s="496" t="s">
        <v>10</v>
      </c>
      <c r="M8" s="498" t="s">
        <v>170</v>
      </c>
      <c r="N8" s="506"/>
      <c r="O8" s="506"/>
      <c r="P8" s="499"/>
      <c r="Q8" s="496" t="s">
        <v>10</v>
      </c>
      <c r="R8" s="498" t="s">
        <v>170</v>
      </c>
      <c r="S8" s="506"/>
      <c r="T8" s="506"/>
      <c r="U8" s="499"/>
      <c r="V8" s="493" t="s">
        <v>216</v>
      </c>
      <c r="W8" s="494"/>
      <c r="X8" s="529"/>
      <c r="Y8" s="493" t="s">
        <v>23</v>
      </c>
      <c r="Z8" s="494"/>
      <c r="AA8" s="483"/>
    </row>
    <row r="9" spans="1:31" s="209" customFormat="1" ht="30.75" customHeight="1" x14ac:dyDescent="0.2">
      <c r="A9" s="524"/>
      <c r="B9" s="516"/>
      <c r="C9" s="493" t="s">
        <v>31</v>
      </c>
      <c r="D9" s="495"/>
      <c r="E9" s="517" t="s">
        <v>23</v>
      </c>
      <c r="F9" s="518"/>
      <c r="G9" s="516"/>
      <c r="H9" s="493" t="s">
        <v>31</v>
      </c>
      <c r="I9" s="495"/>
      <c r="J9" s="517" t="s">
        <v>23</v>
      </c>
      <c r="K9" s="518"/>
      <c r="L9" s="516"/>
      <c r="M9" s="493" t="s">
        <v>31</v>
      </c>
      <c r="N9" s="495"/>
      <c r="O9" s="517" t="s">
        <v>23</v>
      </c>
      <c r="P9" s="518"/>
      <c r="Q9" s="516"/>
      <c r="R9" s="493" t="s">
        <v>31</v>
      </c>
      <c r="S9" s="495"/>
      <c r="T9" s="517" t="s">
        <v>23</v>
      </c>
      <c r="U9" s="518"/>
      <c r="V9" s="496" t="s">
        <v>255</v>
      </c>
      <c r="W9" s="498" t="s">
        <v>280</v>
      </c>
      <c r="X9" s="528"/>
      <c r="Y9" s="496" t="s">
        <v>10</v>
      </c>
      <c r="Z9" s="498" t="s">
        <v>280</v>
      </c>
      <c r="AA9" s="528"/>
    </row>
    <row r="10" spans="1:31" s="212" customFormat="1" ht="12" customHeight="1" x14ac:dyDescent="0.2">
      <c r="A10" s="525"/>
      <c r="B10" s="497"/>
      <c r="C10" s="229" t="s">
        <v>21</v>
      </c>
      <c r="D10" s="230" t="s">
        <v>22</v>
      </c>
      <c r="E10" s="229" t="s">
        <v>21</v>
      </c>
      <c r="F10" s="231" t="s">
        <v>22</v>
      </c>
      <c r="G10" s="497"/>
      <c r="H10" s="229" t="s">
        <v>21</v>
      </c>
      <c r="I10" s="230" t="s">
        <v>22</v>
      </c>
      <c r="J10" s="229" t="s">
        <v>21</v>
      </c>
      <c r="K10" s="231" t="s">
        <v>22</v>
      </c>
      <c r="L10" s="497"/>
      <c r="M10" s="229" t="s">
        <v>21</v>
      </c>
      <c r="N10" s="230" t="s">
        <v>22</v>
      </c>
      <c r="O10" s="229" t="s">
        <v>21</v>
      </c>
      <c r="P10" s="231" t="s">
        <v>22</v>
      </c>
      <c r="Q10" s="497"/>
      <c r="R10" s="229" t="s">
        <v>21</v>
      </c>
      <c r="S10" s="230" t="s">
        <v>22</v>
      </c>
      <c r="T10" s="229" t="s">
        <v>21</v>
      </c>
      <c r="U10" s="231" t="s">
        <v>22</v>
      </c>
      <c r="V10" s="497"/>
      <c r="W10" s="232" t="s">
        <v>21</v>
      </c>
      <c r="X10" s="230" t="s">
        <v>22</v>
      </c>
      <c r="Y10" s="497"/>
      <c r="Z10" s="229" t="s">
        <v>21</v>
      </c>
      <c r="AA10" s="231" t="s">
        <v>22</v>
      </c>
    </row>
    <row r="11" spans="1:31" s="209" customFormat="1" ht="17.25" customHeight="1" x14ac:dyDescent="0.2">
      <c r="A11" s="213" t="s">
        <v>6</v>
      </c>
      <c r="B11" s="206">
        <v>128</v>
      </c>
      <c r="C11" s="234">
        <v>103</v>
      </c>
      <c r="D11" s="233">
        <f>IF(AND(B11&gt;0,C11&lt;&gt;""),C11/$B11,"")</f>
        <v>0.8046875</v>
      </c>
      <c r="E11" s="234">
        <v>102</v>
      </c>
      <c r="F11" s="233">
        <f>IF(AND($B11&gt;0,E11&lt;&gt;""),E11/$B11,"")</f>
        <v>0.796875</v>
      </c>
      <c r="G11" s="206">
        <v>122</v>
      </c>
      <c r="H11" s="206">
        <v>109</v>
      </c>
      <c r="I11" s="233">
        <f>IF(AND(G11&gt;0,H11&lt;&gt;""),H11/G11,"")</f>
        <v>0.89344262295081966</v>
      </c>
      <c r="J11" s="206">
        <v>110</v>
      </c>
      <c r="K11" s="233">
        <f>IF(AND(G11&gt;0,J11&lt;&gt;""),J11/G11,"")</f>
        <v>0.90163934426229508</v>
      </c>
      <c r="L11" s="206">
        <v>98</v>
      </c>
      <c r="M11" s="206">
        <v>81</v>
      </c>
      <c r="N11" s="233">
        <f>IF(AND(L11&gt;0,M11&lt;&gt;""),M11/L11,"")</f>
        <v>0.82653061224489799</v>
      </c>
      <c r="O11" s="206">
        <v>82</v>
      </c>
      <c r="P11" s="233">
        <f>IF(AND(L11&gt;0,O11&lt;&gt;""),O11/L11,"")</f>
        <v>0.83673469387755106</v>
      </c>
      <c r="Q11" s="206">
        <v>100</v>
      </c>
      <c r="R11" s="206">
        <v>80</v>
      </c>
      <c r="S11" s="233">
        <f>IF(AND(Q11&gt;0,R11&lt;&gt;""),R11/Q11,"")</f>
        <v>0.8</v>
      </c>
      <c r="T11" s="206">
        <v>85</v>
      </c>
      <c r="U11" s="233">
        <f>IF(AND(Q11&gt;0,T11&lt;&gt;""),T11/Q11,"")</f>
        <v>0.85</v>
      </c>
      <c r="V11" s="171">
        <v>98</v>
      </c>
      <c r="W11" s="171">
        <v>82</v>
      </c>
      <c r="X11" s="233">
        <f t="shared" ref="X11:X18" si="0">IF(AND(V11&gt;0,W11&lt;&gt;""),W11/V11,"")</f>
        <v>0.83673469387755106</v>
      </c>
      <c r="Y11" s="171">
        <v>98</v>
      </c>
      <c r="Z11" s="171">
        <v>88</v>
      </c>
      <c r="AA11" s="233">
        <f t="shared" ref="AA11:AA22" si="1">IF(AND(Y11&gt;0,Z11&lt;&gt;""),Z11/Y11,"")</f>
        <v>0.89795918367346939</v>
      </c>
      <c r="AB11" s="226">
        <v>1</v>
      </c>
    </row>
    <row r="12" spans="1:31" s="209" customFormat="1" ht="17.25" customHeight="1" x14ac:dyDescent="0.2">
      <c r="A12" s="213" t="s">
        <v>7</v>
      </c>
      <c r="B12" s="206">
        <v>165</v>
      </c>
      <c r="C12" s="234">
        <v>140</v>
      </c>
      <c r="D12" s="233">
        <f t="shared" ref="D12:D19" si="2">IF(AND(B12&gt;0,C12&lt;&gt;""),C12/$B12,"")</f>
        <v>0.84848484848484851</v>
      </c>
      <c r="E12" s="234">
        <v>138</v>
      </c>
      <c r="F12" s="233">
        <f t="shared" ref="F12:F19" si="3">IF(AND($B12&gt;0,E12&lt;&gt;""),E12/$B12,"")</f>
        <v>0.83636363636363631</v>
      </c>
      <c r="G12" s="206">
        <v>134</v>
      </c>
      <c r="H12" s="206">
        <v>116</v>
      </c>
      <c r="I12" s="233">
        <f t="shared" ref="I12:I19" si="4">IF(AND(G12&gt;0,H12&lt;&gt;""),H12/G12,"")</f>
        <v>0.86567164179104472</v>
      </c>
      <c r="J12" s="206">
        <v>113</v>
      </c>
      <c r="K12" s="233">
        <f t="shared" ref="K12:K18" si="5">IF(AND(G12&gt;0,J12&lt;&gt;""),J12/G12,"")</f>
        <v>0.84328358208955223</v>
      </c>
      <c r="L12" s="206">
        <v>134</v>
      </c>
      <c r="M12" s="206">
        <v>110</v>
      </c>
      <c r="N12" s="233">
        <f t="shared" ref="N12:N19" si="6">IF(AND(L12&gt;0,M12&lt;&gt;""),M12/L12,"")</f>
        <v>0.82089552238805974</v>
      </c>
      <c r="O12" s="206">
        <v>113</v>
      </c>
      <c r="P12" s="233">
        <f t="shared" ref="P12:P18" si="7">IF(AND(L12&gt;0,O12&lt;&gt;""),O12/L12,"")</f>
        <v>0.84328358208955223</v>
      </c>
      <c r="Q12" s="206">
        <v>109</v>
      </c>
      <c r="R12" s="206">
        <v>85</v>
      </c>
      <c r="S12" s="233">
        <f t="shared" ref="S12:S22" si="8">IF(AND(Q12&gt;0,R12&lt;&gt;""),R12/Q12,"")</f>
        <v>0.77981651376146788</v>
      </c>
      <c r="T12" s="206">
        <v>84</v>
      </c>
      <c r="U12" s="233">
        <f t="shared" ref="U12:U18" si="9">IF(AND(Q12&gt;0,T12&lt;&gt;""),T12/Q12,"")</f>
        <v>0.77064220183486243</v>
      </c>
      <c r="V12" s="171">
        <v>112</v>
      </c>
      <c r="W12" s="171">
        <v>96</v>
      </c>
      <c r="X12" s="233">
        <f t="shared" si="0"/>
        <v>0.8571428571428571</v>
      </c>
      <c r="Y12" s="171">
        <v>112</v>
      </c>
      <c r="Z12" s="171">
        <v>81</v>
      </c>
      <c r="AA12" s="233">
        <f t="shared" si="1"/>
        <v>0.7232142857142857</v>
      </c>
      <c r="AB12" s="226">
        <v>2</v>
      </c>
    </row>
    <row r="13" spans="1:31" s="209" customFormat="1" ht="17.25" customHeight="1" x14ac:dyDescent="0.2">
      <c r="A13" s="213" t="s">
        <v>8</v>
      </c>
      <c r="B13" s="206">
        <v>176</v>
      </c>
      <c r="C13" s="234">
        <v>171</v>
      </c>
      <c r="D13" s="233">
        <f t="shared" si="2"/>
        <v>0.97159090909090906</v>
      </c>
      <c r="E13" s="234">
        <v>154</v>
      </c>
      <c r="F13" s="233">
        <f t="shared" si="3"/>
        <v>0.875</v>
      </c>
      <c r="G13" s="206">
        <v>147</v>
      </c>
      <c r="H13" s="206">
        <v>119</v>
      </c>
      <c r="I13" s="233">
        <f t="shared" si="4"/>
        <v>0.80952380952380953</v>
      </c>
      <c r="J13" s="206">
        <v>114</v>
      </c>
      <c r="K13" s="233">
        <f t="shared" si="5"/>
        <v>0.77551020408163263</v>
      </c>
      <c r="L13" s="206">
        <v>134</v>
      </c>
      <c r="M13" s="206">
        <v>116</v>
      </c>
      <c r="N13" s="233">
        <f t="shared" si="6"/>
        <v>0.86567164179104472</v>
      </c>
      <c r="O13" s="206">
        <v>103</v>
      </c>
      <c r="P13" s="233">
        <f t="shared" si="7"/>
        <v>0.76865671641791045</v>
      </c>
      <c r="Q13" s="206">
        <v>128</v>
      </c>
      <c r="R13" s="206">
        <v>122</v>
      </c>
      <c r="S13" s="233">
        <f t="shared" si="8"/>
        <v>0.953125</v>
      </c>
      <c r="T13" s="206">
        <v>104</v>
      </c>
      <c r="U13" s="233">
        <f t="shared" si="9"/>
        <v>0.8125</v>
      </c>
      <c r="V13" s="171">
        <v>101</v>
      </c>
      <c r="W13" s="171">
        <v>88</v>
      </c>
      <c r="X13" s="233">
        <f t="shared" si="0"/>
        <v>0.87128712871287128</v>
      </c>
      <c r="Y13" s="171">
        <v>101</v>
      </c>
      <c r="Z13" s="171">
        <v>84</v>
      </c>
      <c r="AA13" s="233">
        <f t="shared" si="1"/>
        <v>0.83168316831683164</v>
      </c>
      <c r="AB13" s="226">
        <v>3</v>
      </c>
    </row>
    <row r="14" spans="1:31" s="209" customFormat="1" ht="17.25" customHeight="1" x14ac:dyDescent="0.2">
      <c r="A14" s="213" t="s">
        <v>9</v>
      </c>
      <c r="B14" s="206">
        <v>177</v>
      </c>
      <c r="C14" s="234">
        <v>169</v>
      </c>
      <c r="D14" s="233">
        <f t="shared" si="2"/>
        <v>0.95480225988700562</v>
      </c>
      <c r="E14" s="234">
        <v>163</v>
      </c>
      <c r="F14" s="233">
        <f t="shared" si="3"/>
        <v>0.92090395480225984</v>
      </c>
      <c r="G14" s="206">
        <v>177</v>
      </c>
      <c r="H14" s="206">
        <v>147</v>
      </c>
      <c r="I14" s="233">
        <f t="shared" si="4"/>
        <v>0.83050847457627119</v>
      </c>
      <c r="J14" s="206">
        <v>132</v>
      </c>
      <c r="K14" s="233">
        <f t="shared" si="5"/>
        <v>0.74576271186440679</v>
      </c>
      <c r="L14" s="206">
        <v>131</v>
      </c>
      <c r="M14" s="206">
        <v>116</v>
      </c>
      <c r="N14" s="233">
        <f t="shared" si="6"/>
        <v>0.8854961832061069</v>
      </c>
      <c r="O14" s="206">
        <v>108</v>
      </c>
      <c r="P14" s="233">
        <f t="shared" si="7"/>
        <v>0.82442748091603058</v>
      </c>
      <c r="Q14" s="206">
        <v>120</v>
      </c>
      <c r="R14" s="206">
        <v>113</v>
      </c>
      <c r="S14" s="233">
        <f t="shared" si="8"/>
        <v>0.94166666666666665</v>
      </c>
      <c r="T14" s="206">
        <v>101</v>
      </c>
      <c r="U14" s="233">
        <f t="shared" si="9"/>
        <v>0.84166666666666667</v>
      </c>
      <c r="V14" s="171">
        <v>130</v>
      </c>
      <c r="W14" s="171">
        <v>123</v>
      </c>
      <c r="X14" s="233">
        <f t="shared" si="0"/>
        <v>0.94615384615384612</v>
      </c>
      <c r="Y14" s="171">
        <v>130</v>
      </c>
      <c r="Z14" s="171">
        <v>109</v>
      </c>
      <c r="AA14" s="233">
        <f t="shared" si="1"/>
        <v>0.83846153846153848</v>
      </c>
      <c r="AB14" s="226">
        <v>4</v>
      </c>
    </row>
    <row r="15" spans="1:31" s="209" customFormat="1" ht="17.25" customHeight="1" x14ac:dyDescent="0.2">
      <c r="A15" s="213" t="s">
        <v>1</v>
      </c>
      <c r="B15" s="206">
        <v>186</v>
      </c>
      <c r="C15" s="234">
        <v>160</v>
      </c>
      <c r="D15" s="233">
        <f t="shared" si="2"/>
        <v>0.86021505376344087</v>
      </c>
      <c r="E15" s="234">
        <v>140</v>
      </c>
      <c r="F15" s="233">
        <f t="shared" si="3"/>
        <v>0.75268817204301075</v>
      </c>
      <c r="G15" s="206">
        <v>198</v>
      </c>
      <c r="H15" s="206">
        <v>160</v>
      </c>
      <c r="I15" s="233">
        <f t="shared" si="4"/>
        <v>0.80808080808080807</v>
      </c>
      <c r="J15" s="206">
        <v>156</v>
      </c>
      <c r="K15" s="233">
        <f t="shared" si="5"/>
        <v>0.78787878787878785</v>
      </c>
      <c r="L15" s="206">
        <v>167</v>
      </c>
      <c r="M15" s="206">
        <v>129</v>
      </c>
      <c r="N15" s="233">
        <f t="shared" si="6"/>
        <v>0.77245508982035926</v>
      </c>
      <c r="O15" s="206">
        <v>107</v>
      </c>
      <c r="P15" s="233">
        <f t="shared" si="7"/>
        <v>0.64071856287425155</v>
      </c>
      <c r="Q15" s="206">
        <v>139</v>
      </c>
      <c r="R15" s="206">
        <v>107</v>
      </c>
      <c r="S15" s="233">
        <f t="shared" si="8"/>
        <v>0.76978417266187049</v>
      </c>
      <c r="T15" s="206">
        <v>97</v>
      </c>
      <c r="U15" s="233">
        <f t="shared" si="9"/>
        <v>0.69784172661870503</v>
      </c>
      <c r="V15" s="171">
        <v>111</v>
      </c>
      <c r="W15" s="171">
        <v>89</v>
      </c>
      <c r="X15" s="233">
        <f t="shared" si="0"/>
        <v>0.80180180180180183</v>
      </c>
      <c r="Y15" s="171">
        <v>111</v>
      </c>
      <c r="Z15" s="171">
        <v>80</v>
      </c>
      <c r="AA15" s="233">
        <f t="shared" si="1"/>
        <v>0.72072072072072069</v>
      </c>
      <c r="AB15" s="226">
        <v>5</v>
      </c>
    </row>
    <row r="16" spans="1:31" s="209" customFormat="1" ht="17.25" customHeight="1" x14ac:dyDescent="0.2">
      <c r="A16" s="213" t="s">
        <v>2</v>
      </c>
      <c r="B16" s="206">
        <v>197</v>
      </c>
      <c r="C16" s="234">
        <v>154</v>
      </c>
      <c r="D16" s="233">
        <f t="shared" si="2"/>
        <v>0.78172588832487311</v>
      </c>
      <c r="E16" s="234">
        <v>140</v>
      </c>
      <c r="F16" s="233">
        <f t="shared" si="3"/>
        <v>0.71065989847715738</v>
      </c>
      <c r="G16" s="206">
        <v>198</v>
      </c>
      <c r="H16" s="206">
        <v>171</v>
      </c>
      <c r="I16" s="233">
        <f t="shared" si="4"/>
        <v>0.86363636363636365</v>
      </c>
      <c r="J16" s="206">
        <v>137</v>
      </c>
      <c r="K16" s="233">
        <f t="shared" si="5"/>
        <v>0.69191919191919193</v>
      </c>
      <c r="L16" s="206">
        <v>203</v>
      </c>
      <c r="M16" s="206">
        <v>159</v>
      </c>
      <c r="N16" s="233">
        <f t="shared" si="6"/>
        <v>0.78325123152709364</v>
      </c>
      <c r="O16" s="206">
        <v>141</v>
      </c>
      <c r="P16" s="233">
        <f t="shared" si="7"/>
        <v>0.69458128078817738</v>
      </c>
      <c r="Q16" s="206">
        <v>163</v>
      </c>
      <c r="R16" s="206">
        <v>139</v>
      </c>
      <c r="S16" s="233">
        <f t="shared" si="8"/>
        <v>0.85276073619631898</v>
      </c>
      <c r="T16" s="206">
        <v>120</v>
      </c>
      <c r="U16" s="233">
        <f t="shared" si="9"/>
        <v>0.73619631901840488</v>
      </c>
      <c r="V16" s="171">
        <v>135</v>
      </c>
      <c r="W16" s="171">
        <v>124</v>
      </c>
      <c r="X16" s="233">
        <f t="shared" si="0"/>
        <v>0.91851851851851851</v>
      </c>
      <c r="Y16" s="171">
        <v>135</v>
      </c>
      <c r="Z16" s="171">
        <v>86</v>
      </c>
      <c r="AA16" s="233">
        <f t="shared" si="1"/>
        <v>0.63703703703703707</v>
      </c>
      <c r="AB16" s="226">
        <v>6</v>
      </c>
    </row>
    <row r="17" spans="1:30" s="209" customFormat="1" ht="17.25" customHeight="1" x14ac:dyDescent="0.2">
      <c r="A17" s="213" t="s">
        <v>3</v>
      </c>
      <c r="B17" s="206">
        <v>120</v>
      </c>
      <c r="C17" s="234">
        <v>86</v>
      </c>
      <c r="D17" s="233">
        <f t="shared" si="2"/>
        <v>0.71666666666666667</v>
      </c>
      <c r="E17" s="234">
        <v>70</v>
      </c>
      <c r="F17" s="233">
        <f t="shared" si="3"/>
        <v>0.58333333333333337</v>
      </c>
      <c r="G17" s="206">
        <v>178</v>
      </c>
      <c r="H17" s="206">
        <v>153</v>
      </c>
      <c r="I17" s="233">
        <f t="shared" si="4"/>
        <v>0.8595505617977528</v>
      </c>
      <c r="J17" s="206">
        <v>132</v>
      </c>
      <c r="K17" s="233">
        <f t="shared" si="5"/>
        <v>0.7415730337078652</v>
      </c>
      <c r="L17" s="206">
        <v>167</v>
      </c>
      <c r="M17" s="206">
        <v>132</v>
      </c>
      <c r="N17" s="233">
        <f t="shared" si="6"/>
        <v>0.79041916167664672</v>
      </c>
      <c r="O17" s="206">
        <v>110</v>
      </c>
      <c r="P17" s="233">
        <f t="shared" si="7"/>
        <v>0.6586826347305389</v>
      </c>
      <c r="Q17" s="206">
        <v>187</v>
      </c>
      <c r="R17" s="206">
        <v>149</v>
      </c>
      <c r="S17" s="233">
        <f t="shared" si="8"/>
        <v>0.79679144385026734</v>
      </c>
      <c r="T17" s="206">
        <v>109</v>
      </c>
      <c r="U17" s="233">
        <f t="shared" si="9"/>
        <v>0.58288770053475936</v>
      </c>
      <c r="V17" s="171">
        <v>157</v>
      </c>
      <c r="W17" s="171">
        <v>135</v>
      </c>
      <c r="X17" s="233">
        <f t="shared" si="0"/>
        <v>0.85987261146496818</v>
      </c>
      <c r="Y17" s="171">
        <v>157</v>
      </c>
      <c r="Z17" s="171">
        <v>94</v>
      </c>
      <c r="AA17" s="233">
        <f t="shared" si="1"/>
        <v>0.59872611464968151</v>
      </c>
      <c r="AB17" s="226">
        <v>7</v>
      </c>
    </row>
    <row r="18" spans="1:30" s="209" customFormat="1" ht="17.25" customHeight="1" x14ac:dyDescent="0.2">
      <c r="A18" s="215" t="s">
        <v>4</v>
      </c>
      <c r="B18" s="206">
        <v>97</v>
      </c>
      <c r="C18" s="234">
        <v>84</v>
      </c>
      <c r="D18" s="233">
        <f t="shared" si="2"/>
        <v>0.865979381443299</v>
      </c>
      <c r="E18" s="234">
        <v>53</v>
      </c>
      <c r="F18" s="233">
        <f t="shared" si="3"/>
        <v>0.54639175257731953</v>
      </c>
      <c r="G18" s="206">
        <v>153</v>
      </c>
      <c r="H18" s="206">
        <v>136</v>
      </c>
      <c r="I18" s="233">
        <f t="shared" si="4"/>
        <v>0.88888888888888884</v>
      </c>
      <c r="J18" s="206">
        <v>90</v>
      </c>
      <c r="K18" s="233">
        <f t="shared" si="5"/>
        <v>0.58823529411764708</v>
      </c>
      <c r="L18" s="206">
        <v>164</v>
      </c>
      <c r="M18" s="206">
        <v>156</v>
      </c>
      <c r="N18" s="233">
        <f t="shared" si="6"/>
        <v>0.95121951219512191</v>
      </c>
      <c r="O18" s="206">
        <v>109</v>
      </c>
      <c r="P18" s="233">
        <f t="shared" si="7"/>
        <v>0.66463414634146345</v>
      </c>
      <c r="Q18" s="206">
        <v>145</v>
      </c>
      <c r="R18" s="206">
        <v>131</v>
      </c>
      <c r="S18" s="233">
        <f t="shared" si="8"/>
        <v>0.90344827586206899</v>
      </c>
      <c r="T18" s="206">
        <v>79</v>
      </c>
      <c r="U18" s="233">
        <f t="shared" si="9"/>
        <v>0.54482758620689653</v>
      </c>
      <c r="V18" s="131">
        <v>159</v>
      </c>
      <c r="W18" s="131">
        <v>148</v>
      </c>
      <c r="X18" s="233">
        <f t="shared" si="0"/>
        <v>0.9308176100628931</v>
      </c>
      <c r="Y18" s="131">
        <v>159</v>
      </c>
      <c r="Z18" s="131">
        <v>94</v>
      </c>
      <c r="AA18" s="233">
        <f t="shared" si="1"/>
        <v>0.5911949685534591</v>
      </c>
      <c r="AB18" s="226">
        <v>8</v>
      </c>
    </row>
    <row r="19" spans="1:30" s="209" customFormat="1" ht="17.25" customHeight="1" x14ac:dyDescent="0.2">
      <c r="A19" s="213" t="s">
        <v>5</v>
      </c>
      <c r="B19" s="206">
        <v>86</v>
      </c>
      <c r="C19" s="234">
        <v>78</v>
      </c>
      <c r="D19" s="233">
        <f t="shared" si="2"/>
        <v>0.90697674418604646</v>
      </c>
      <c r="E19" s="234">
        <v>70</v>
      </c>
      <c r="F19" s="233">
        <f t="shared" si="3"/>
        <v>0.81395348837209303</v>
      </c>
      <c r="G19" s="206">
        <v>160</v>
      </c>
      <c r="H19" s="206">
        <v>135</v>
      </c>
      <c r="I19" s="233">
        <f t="shared" si="4"/>
        <v>0.84375</v>
      </c>
      <c r="J19" s="206">
        <v>93</v>
      </c>
      <c r="K19" s="233">
        <f>IF(AND(G19&gt;0,J19&lt;&gt;""),J19/G19,"")</f>
        <v>0.58125000000000004</v>
      </c>
      <c r="L19" s="206">
        <v>156</v>
      </c>
      <c r="M19" s="206">
        <v>142</v>
      </c>
      <c r="N19" s="233">
        <f t="shared" si="6"/>
        <v>0.91025641025641024</v>
      </c>
      <c r="O19" s="206">
        <v>103</v>
      </c>
      <c r="P19" s="233">
        <f>IF(AND(L19&gt;0,O19&lt;&gt;""),O19/L19,"")</f>
        <v>0.66025641025641024</v>
      </c>
      <c r="Q19" s="206">
        <v>160</v>
      </c>
      <c r="R19" s="206">
        <v>136</v>
      </c>
      <c r="S19" s="233">
        <f t="shared" si="8"/>
        <v>0.85</v>
      </c>
      <c r="T19" s="206">
        <v>116</v>
      </c>
      <c r="U19" s="233">
        <f>IF(AND(Q19&gt;0,T19&lt;&gt;""),T19/Q19,"")</f>
        <v>0.72499999999999998</v>
      </c>
      <c r="V19" s="171">
        <v>143</v>
      </c>
      <c r="W19" s="171">
        <v>130</v>
      </c>
      <c r="X19" s="233">
        <f>IF(AND(V19&gt;0,W19&lt;&gt;""),W19/V19,"")</f>
        <v>0.90909090909090906</v>
      </c>
      <c r="Y19" s="171">
        <v>143</v>
      </c>
      <c r="Z19" s="171">
        <v>93</v>
      </c>
      <c r="AA19" s="233">
        <f t="shared" si="1"/>
        <v>0.65034965034965031</v>
      </c>
      <c r="AB19" s="226">
        <v>9</v>
      </c>
    </row>
    <row r="20" spans="1:30" s="209" customFormat="1" ht="17.25" customHeight="1" x14ac:dyDescent="0.2">
      <c r="A20" s="216" t="s">
        <v>218</v>
      </c>
      <c r="B20" s="206"/>
      <c r="C20" s="234"/>
      <c r="D20" s="233" t="str">
        <f>IF(AND(B20&gt;0,C20&lt;&gt;""),C20/$B20,"")</f>
        <v/>
      </c>
      <c r="E20" s="234"/>
      <c r="F20" s="233" t="str">
        <f>IF(AND($B20&gt;0,E20&lt;&gt;""),E20/$B20,"")</f>
        <v/>
      </c>
      <c r="G20" s="206">
        <v>48</v>
      </c>
      <c r="H20" s="234">
        <v>47</v>
      </c>
      <c r="I20" s="233">
        <f>IF(AND(G20&gt;0,H20&lt;&gt;""),H20/$G20,"")</f>
        <v>0.97916666666666663</v>
      </c>
      <c r="J20" s="234"/>
      <c r="K20" s="233" t="str">
        <f>IF(AND($G20&gt;0,J20&lt;&gt;""),J20/$G20,"")</f>
        <v/>
      </c>
      <c r="L20" s="206">
        <v>29</v>
      </c>
      <c r="M20" s="234">
        <v>24</v>
      </c>
      <c r="N20" s="233">
        <f>IF(AND(L20&gt;0,M20&lt;&gt;""),M20/$L20,"")</f>
        <v>0.82758620689655171</v>
      </c>
      <c r="O20" s="234">
        <v>17</v>
      </c>
      <c r="P20" s="233">
        <f>IF(AND($L20&gt;0,O20&lt;&gt;""),O20/$L20,"")</f>
        <v>0.58620689655172409</v>
      </c>
      <c r="Q20" s="206">
        <v>52</v>
      </c>
      <c r="R20" s="234">
        <v>44</v>
      </c>
      <c r="S20" s="233">
        <f t="shared" si="8"/>
        <v>0.84615384615384615</v>
      </c>
      <c r="T20" s="234">
        <v>43</v>
      </c>
      <c r="U20" s="233">
        <f t="shared" ref="U20:U22" si="10">IF(AND(Q20&gt;0,T20&lt;&gt;""),T20/Q20,"")</f>
        <v>0.82692307692307687</v>
      </c>
      <c r="V20" s="171">
        <v>84</v>
      </c>
      <c r="W20" s="171">
        <v>73</v>
      </c>
      <c r="X20" s="233">
        <f t="shared" ref="X20:X22" si="11">IF(AND(V20&gt;0,W20&lt;&gt;""),W20/V20,"")</f>
        <v>0.86904761904761907</v>
      </c>
      <c r="Y20" s="171">
        <v>56</v>
      </c>
      <c r="Z20" s="171">
        <v>45</v>
      </c>
      <c r="AA20" s="233">
        <f t="shared" si="1"/>
        <v>0.8035714285714286</v>
      </c>
      <c r="AB20" s="226"/>
    </row>
    <row r="21" spans="1:30" s="209" customFormat="1" ht="17.25" customHeight="1" x14ac:dyDescent="0.2">
      <c r="A21" s="216" t="s">
        <v>219</v>
      </c>
      <c r="B21" s="206"/>
      <c r="C21" s="234"/>
      <c r="D21" s="233" t="str">
        <f>IF(AND(B21&gt;0,C21&lt;&gt;""),C21/$B21,"")</f>
        <v/>
      </c>
      <c r="E21" s="234"/>
      <c r="F21" s="233" t="str">
        <f>IF(AND($B21&gt;0,E21&lt;&gt;""),E21/$B21,"")</f>
        <v/>
      </c>
      <c r="G21" s="206">
        <v>47</v>
      </c>
      <c r="H21" s="234">
        <v>41</v>
      </c>
      <c r="I21" s="233">
        <f t="shared" ref="I21:I22" si="12">IF(AND(G21&gt;0,H21&lt;&gt;""),H21/$G21,"")</f>
        <v>0.87234042553191493</v>
      </c>
      <c r="J21" s="234"/>
      <c r="K21" s="233" t="str">
        <f t="shared" ref="K21:K22" si="13">IF(AND($G21&gt;0,J21&lt;&gt;""),J21/$G21,"")</f>
        <v/>
      </c>
      <c r="L21" s="206">
        <v>42</v>
      </c>
      <c r="M21" s="234">
        <v>38</v>
      </c>
      <c r="N21" s="233">
        <f t="shared" ref="N21:N22" si="14">IF(AND(L21&gt;0,M21&lt;&gt;""),M21/$L21,"")</f>
        <v>0.90476190476190477</v>
      </c>
      <c r="O21" s="234"/>
      <c r="P21" s="233" t="str">
        <f t="shared" ref="P21:P22" si="15">IF(AND($L21&gt;0,O21&lt;&gt;""),O21/$L21,"")</f>
        <v/>
      </c>
      <c r="Q21" s="206">
        <v>23</v>
      </c>
      <c r="R21" s="234">
        <v>19</v>
      </c>
      <c r="S21" s="233">
        <f t="shared" si="8"/>
        <v>0.82608695652173914</v>
      </c>
      <c r="T21" s="234">
        <v>17</v>
      </c>
      <c r="U21" s="233">
        <f t="shared" si="10"/>
        <v>0.73913043478260865</v>
      </c>
      <c r="V21" s="171">
        <v>40</v>
      </c>
      <c r="W21" s="171">
        <v>35</v>
      </c>
      <c r="X21" s="233">
        <f t="shared" si="11"/>
        <v>0.875</v>
      </c>
      <c r="Y21" s="171">
        <v>40</v>
      </c>
      <c r="Z21" s="171">
        <v>34</v>
      </c>
      <c r="AA21" s="233">
        <f t="shared" si="1"/>
        <v>0.85</v>
      </c>
      <c r="AB21" s="226"/>
    </row>
    <row r="22" spans="1:30" s="209" customFormat="1" ht="17.25" customHeight="1" x14ac:dyDescent="0.2">
      <c r="A22" s="216" t="s">
        <v>220</v>
      </c>
      <c r="B22" s="206"/>
      <c r="C22" s="234"/>
      <c r="D22" s="233" t="str">
        <f>IF(AND(B22&gt;0,C22&lt;&gt;""),C22/$B22,"")</f>
        <v/>
      </c>
      <c r="E22" s="234"/>
      <c r="F22" s="233" t="str">
        <f>IF(AND($B22&gt;0,E22&lt;&gt;""),E22/$B22,"")</f>
        <v/>
      </c>
      <c r="G22" s="206">
        <v>49</v>
      </c>
      <c r="H22" s="234">
        <v>43</v>
      </c>
      <c r="I22" s="233">
        <f t="shared" si="12"/>
        <v>0.87755102040816324</v>
      </c>
      <c r="J22" s="234"/>
      <c r="K22" s="233" t="str">
        <f t="shared" si="13"/>
        <v/>
      </c>
      <c r="L22" s="206">
        <v>34</v>
      </c>
      <c r="M22" s="234">
        <v>32</v>
      </c>
      <c r="N22" s="233">
        <f t="shared" si="14"/>
        <v>0.94117647058823528</v>
      </c>
      <c r="O22" s="234">
        <v>27</v>
      </c>
      <c r="P22" s="233">
        <f t="shared" si="15"/>
        <v>0.79411764705882348</v>
      </c>
      <c r="Q22" s="206">
        <v>36</v>
      </c>
      <c r="R22" s="234">
        <v>33</v>
      </c>
      <c r="S22" s="233">
        <f t="shared" si="8"/>
        <v>0.91666666666666663</v>
      </c>
      <c r="T22" s="234"/>
      <c r="U22" s="233" t="str">
        <f t="shared" si="10"/>
        <v/>
      </c>
      <c r="V22" s="171">
        <v>16</v>
      </c>
      <c r="W22" s="171">
        <v>16</v>
      </c>
      <c r="X22" s="233">
        <f t="shared" si="11"/>
        <v>1</v>
      </c>
      <c r="Y22" s="171">
        <v>16</v>
      </c>
      <c r="Z22" s="171">
        <v>14</v>
      </c>
      <c r="AA22" s="233">
        <f t="shared" si="1"/>
        <v>0.875</v>
      </c>
      <c r="AB22" s="226"/>
    </row>
    <row r="23" spans="1:30" s="14" customFormat="1" ht="51.75" customHeight="1" x14ac:dyDescent="0.2">
      <c r="A23" s="504" t="s">
        <v>282</v>
      </c>
      <c r="B23" s="505"/>
      <c r="C23" s="505"/>
      <c r="D23" s="505"/>
      <c r="E23" s="505"/>
      <c r="F23" s="505"/>
      <c r="G23" s="505"/>
      <c r="H23" s="505"/>
      <c r="I23" s="505"/>
      <c r="J23" s="505"/>
      <c r="K23" s="505"/>
      <c r="L23" s="505"/>
      <c r="M23" s="505"/>
      <c r="N23" s="505"/>
      <c r="O23" s="505"/>
      <c r="P23" s="505"/>
      <c r="Q23" s="505"/>
      <c r="R23" s="505"/>
      <c r="S23" s="505"/>
      <c r="T23" s="505"/>
      <c r="U23" s="505"/>
      <c r="V23" s="505"/>
      <c r="W23" s="163"/>
      <c r="X23" s="163"/>
      <c r="Y23" s="163"/>
      <c r="Z23" s="163"/>
      <c r="AA23" s="163"/>
    </row>
    <row r="24" spans="1:30" s="14" customFormat="1" ht="18" customHeight="1" x14ac:dyDescent="0.2">
      <c r="A24" s="6" t="s">
        <v>343</v>
      </c>
    </row>
    <row r="25" spans="1:30" ht="49.5" customHeight="1" x14ac:dyDescent="0.2">
      <c r="A25" s="458" t="s">
        <v>379</v>
      </c>
      <c r="B25" s="459"/>
      <c r="C25" s="459"/>
      <c r="D25" s="459"/>
      <c r="E25" s="459"/>
      <c r="F25" s="459"/>
      <c r="G25" s="459"/>
      <c r="H25" s="459"/>
      <c r="I25" s="459"/>
      <c r="J25" s="459"/>
      <c r="K25" s="459"/>
      <c r="L25" s="459"/>
      <c r="M25" s="459"/>
      <c r="N25" s="459"/>
      <c r="O25" s="459"/>
      <c r="P25" s="459"/>
      <c r="Q25" s="459"/>
      <c r="R25" s="459"/>
      <c r="S25" s="459"/>
      <c r="T25" s="459"/>
      <c r="U25" s="459"/>
      <c r="V25" s="459"/>
      <c r="W25" s="459"/>
      <c r="X25" s="459"/>
      <c r="Y25" s="459"/>
      <c r="Z25" s="459"/>
      <c r="AA25" s="460"/>
    </row>
    <row r="26" spans="1:30" ht="9.75" customHeight="1" x14ac:dyDescent="0.2">
      <c r="A26" s="139"/>
      <c r="B26" s="139"/>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row>
    <row r="27" spans="1:30" s="87" customFormat="1" ht="30.75" customHeight="1" x14ac:dyDescent="0.2">
      <c r="A27" s="503" t="s">
        <v>230</v>
      </c>
      <c r="B27" s="503"/>
      <c r="C27" s="503"/>
      <c r="D27" s="503"/>
      <c r="E27" s="503"/>
      <c r="F27" s="503"/>
      <c r="G27" s="503"/>
      <c r="H27" s="503"/>
      <c r="I27" s="503"/>
      <c r="J27" s="503"/>
      <c r="K27" s="503"/>
      <c r="L27" s="503"/>
      <c r="M27" s="503"/>
      <c r="N27" s="503"/>
      <c r="O27" s="503"/>
      <c r="P27" s="503"/>
      <c r="Q27" s="503"/>
      <c r="R27" s="503"/>
      <c r="S27" s="503"/>
      <c r="T27" s="503"/>
      <c r="U27" s="503"/>
      <c r="V27" s="503"/>
      <c r="W27" s="162"/>
      <c r="X27" s="162"/>
      <c r="Y27" s="162"/>
      <c r="Z27" s="162"/>
      <c r="AA27" s="162"/>
      <c r="AD27" s="46"/>
    </row>
    <row r="28" spans="1:30" s="87" customFormat="1" ht="9.75" customHeight="1" x14ac:dyDescent="0.2">
      <c r="A28" s="140"/>
      <c r="B28" s="140"/>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row>
    <row r="29" spans="1:30" s="87" customFormat="1" ht="36" customHeight="1" x14ac:dyDescent="0.2">
      <c r="A29" s="503" t="s">
        <v>286</v>
      </c>
      <c r="B29" s="503"/>
      <c r="C29" s="503"/>
      <c r="D29" s="503"/>
      <c r="E29" s="503"/>
      <c r="F29" s="503"/>
      <c r="G29" s="503"/>
      <c r="H29" s="503"/>
      <c r="I29" s="503"/>
      <c r="J29" s="503"/>
      <c r="K29" s="503"/>
      <c r="L29" s="503"/>
      <c r="M29" s="503"/>
      <c r="N29" s="503"/>
      <c r="O29" s="503"/>
      <c r="P29" s="503"/>
      <c r="Q29" s="503"/>
      <c r="R29" s="503"/>
      <c r="S29" s="503"/>
      <c r="T29" s="503"/>
      <c r="U29" s="503"/>
      <c r="V29" s="503"/>
      <c r="W29" s="162"/>
      <c r="X29" s="162"/>
      <c r="Y29" s="162"/>
      <c r="Z29" s="162"/>
      <c r="AA29" s="162"/>
    </row>
    <row r="30" spans="1:30" ht="29.25" customHeight="1" x14ac:dyDescent="0.2">
      <c r="A30" s="507"/>
      <c r="B30" s="508"/>
      <c r="C30" s="509"/>
      <c r="D30" s="509"/>
      <c r="E30" s="509"/>
      <c r="F30" s="509"/>
      <c r="G30" s="509"/>
      <c r="H30" s="509"/>
      <c r="I30" s="509"/>
      <c r="J30" s="509"/>
      <c r="K30" s="509"/>
      <c r="L30" s="509"/>
      <c r="M30" s="509"/>
      <c r="N30" s="509"/>
      <c r="O30" s="509"/>
      <c r="P30" s="509"/>
    </row>
    <row r="31" spans="1:30" s="209" customFormat="1" ht="17.25" customHeight="1" x14ac:dyDescent="0.2">
      <c r="A31" s="517" t="s">
        <v>276</v>
      </c>
      <c r="B31" s="518"/>
      <c r="C31" s="517" t="s">
        <v>203</v>
      </c>
      <c r="D31" s="538"/>
      <c r="E31" s="538"/>
      <c r="F31" s="538"/>
      <c r="G31" s="538"/>
      <c r="H31" s="538"/>
      <c r="I31" s="538"/>
      <c r="J31" s="538"/>
      <c r="K31" s="539"/>
      <c r="L31" s="539"/>
      <c r="M31" s="539"/>
      <c r="N31" s="540"/>
      <c r="O31" s="217"/>
      <c r="P31" s="217"/>
      <c r="Q31" s="543"/>
      <c r="R31" s="544"/>
      <c r="S31" s="544"/>
      <c r="T31" s="544"/>
      <c r="U31" s="544"/>
      <c r="V31" s="544"/>
      <c r="W31" s="217"/>
      <c r="X31" s="217"/>
      <c r="Y31" s="217"/>
      <c r="Z31" s="217"/>
      <c r="AA31" s="217"/>
    </row>
    <row r="32" spans="1:30" s="209" customFormat="1" ht="21.75" customHeight="1" x14ac:dyDescent="0.2">
      <c r="A32" s="530"/>
      <c r="B32" s="531"/>
      <c r="C32" s="534" t="s">
        <v>283</v>
      </c>
      <c r="D32" s="535"/>
      <c r="E32" s="535"/>
      <c r="F32" s="535"/>
      <c r="G32" s="535"/>
      <c r="H32" s="535"/>
      <c r="I32" s="535"/>
      <c r="J32" s="535"/>
      <c r="K32" s="536"/>
      <c r="L32" s="536"/>
      <c r="M32" s="536"/>
      <c r="N32" s="537"/>
      <c r="O32" s="218"/>
      <c r="P32" s="218"/>
      <c r="Q32" s="218"/>
      <c r="R32" s="219"/>
      <c r="S32" s="218"/>
      <c r="T32" s="218"/>
      <c r="U32" s="218"/>
      <c r="V32" s="218"/>
      <c r="W32" s="218"/>
      <c r="X32" s="218"/>
      <c r="Y32" s="218"/>
      <c r="Z32" s="218"/>
      <c r="AA32" s="218"/>
    </row>
    <row r="33" spans="1:31" s="209" customFormat="1" ht="18" customHeight="1" x14ac:dyDescent="0.2">
      <c r="A33" s="530"/>
      <c r="B33" s="531"/>
      <c r="C33" s="530" t="s">
        <v>225</v>
      </c>
      <c r="D33" s="531"/>
      <c r="E33" s="530" t="s">
        <v>226</v>
      </c>
      <c r="F33" s="531"/>
      <c r="G33" s="530" t="s">
        <v>227</v>
      </c>
      <c r="H33" s="531"/>
      <c r="I33" s="530" t="s">
        <v>274</v>
      </c>
      <c r="J33" s="531"/>
      <c r="K33" s="530" t="s">
        <v>273</v>
      </c>
      <c r="L33" s="531"/>
      <c r="M33" s="532" t="s">
        <v>234</v>
      </c>
      <c r="N33" s="533"/>
      <c r="O33" s="219"/>
      <c r="P33" s="219"/>
      <c r="Q33" s="218"/>
      <c r="R33" s="219"/>
      <c r="S33" s="219"/>
      <c r="T33" s="218"/>
      <c r="U33" s="219"/>
      <c r="V33" s="219"/>
      <c r="W33" s="219"/>
      <c r="X33" s="219"/>
      <c r="Y33" s="219"/>
      <c r="Z33" s="219"/>
      <c r="AA33" s="219"/>
    </row>
    <row r="34" spans="1:31" s="212" customFormat="1" ht="17.25" customHeight="1" x14ac:dyDescent="0.2">
      <c r="A34" s="534"/>
      <c r="B34" s="541"/>
      <c r="C34" s="220" t="s">
        <v>21</v>
      </c>
      <c r="D34" s="220" t="s">
        <v>22</v>
      </c>
      <c r="E34" s="220" t="s">
        <v>21</v>
      </c>
      <c r="F34" s="220" t="s">
        <v>22</v>
      </c>
      <c r="G34" s="220" t="s">
        <v>21</v>
      </c>
      <c r="H34" s="220" t="s">
        <v>22</v>
      </c>
      <c r="I34" s="220" t="s">
        <v>21</v>
      </c>
      <c r="J34" s="220" t="s">
        <v>22</v>
      </c>
      <c r="K34" s="220" t="s">
        <v>21</v>
      </c>
      <c r="L34" s="220" t="s">
        <v>22</v>
      </c>
      <c r="M34" s="220" t="s">
        <v>21</v>
      </c>
      <c r="N34" s="220" t="s">
        <v>22</v>
      </c>
      <c r="O34" s="221"/>
      <c r="P34" s="222"/>
      <c r="Q34" s="218"/>
      <c r="R34" s="221"/>
      <c r="S34" s="222"/>
      <c r="T34" s="218"/>
      <c r="U34" s="221"/>
      <c r="V34" s="222"/>
      <c r="W34" s="222"/>
      <c r="X34" s="222"/>
      <c r="Y34" s="222"/>
      <c r="Z34" s="222"/>
      <c r="AA34" s="222"/>
    </row>
    <row r="35" spans="1:31" s="209" customFormat="1" ht="33.75" customHeight="1" x14ac:dyDescent="0.2">
      <c r="A35" s="510" t="s">
        <v>279</v>
      </c>
      <c r="B35" s="511"/>
      <c r="C35" s="227">
        <v>6</v>
      </c>
      <c r="D35" s="223">
        <f>IF(C35&lt;&gt;"",ROUND(C35/$M35,4),"")</f>
        <v>0.31580000000000003</v>
      </c>
      <c r="E35" s="227">
        <v>1</v>
      </c>
      <c r="F35" s="223">
        <f>IF(E35&lt;&gt;"",ROUND(E35/$M35,4),"")</f>
        <v>5.2600000000000001E-2</v>
      </c>
      <c r="G35" s="228">
        <v>4</v>
      </c>
      <c r="H35" s="223">
        <f>IF(G35&lt;&gt;"",ROUND(G35/$M35,4),"")</f>
        <v>0.21049999999999999</v>
      </c>
      <c r="I35" s="228">
        <v>5</v>
      </c>
      <c r="J35" s="223">
        <f>IF(I35&lt;&gt;"",ROUND(I35/$M35,4),"")</f>
        <v>0.26319999999999999</v>
      </c>
      <c r="K35" s="228">
        <v>3</v>
      </c>
      <c r="L35" s="223">
        <f>IF(K35&lt;&gt;"",ROUND(K35/$M35,4),"")</f>
        <v>0.15790000000000001</v>
      </c>
      <c r="M35" s="224">
        <f>IF(SUM(C35,E35,G35,I35,K35)&gt;0,SUM(C35,E35,G35,I35,K35),"")</f>
        <v>19</v>
      </c>
      <c r="N35" s="223"/>
      <c r="O35" s="222"/>
      <c r="P35" s="225"/>
      <c r="Q35" s="222"/>
      <c r="R35" s="222"/>
      <c r="S35" s="225"/>
      <c r="T35" s="222"/>
      <c r="U35" s="222"/>
      <c r="V35" s="225"/>
      <c r="W35" s="225"/>
      <c r="X35" s="225"/>
      <c r="Y35" s="225"/>
      <c r="Z35" s="225"/>
      <c r="AA35" s="225"/>
      <c r="AB35" s="226">
        <v>1</v>
      </c>
    </row>
    <row r="36" spans="1:31" s="209" customFormat="1" ht="33.75" customHeight="1" x14ac:dyDescent="0.2">
      <c r="A36" s="512" t="s">
        <v>228</v>
      </c>
      <c r="B36" s="513"/>
      <c r="C36" s="227">
        <v>5</v>
      </c>
      <c r="D36" s="223">
        <f>IF(C36&lt;&gt;"",ROUND(C36/C$35,4),"")</f>
        <v>0.83330000000000004</v>
      </c>
      <c r="E36" s="227">
        <v>1</v>
      </c>
      <c r="F36" s="223">
        <f>IF(E36&lt;&gt;"",ROUND(E36/E$35,4),"")</f>
        <v>1</v>
      </c>
      <c r="G36" s="228">
        <v>4</v>
      </c>
      <c r="H36" s="223">
        <f>IF(G36&lt;&gt;"",ROUND(G36/G$35,4),"")</f>
        <v>1</v>
      </c>
      <c r="I36" s="228">
        <v>5</v>
      </c>
      <c r="J36" s="223">
        <f>IF(I36&lt;&gt;"",ROUND(I36/I$35,4),"")</f>
        <v>1</v>
      </c>
      <c r="K36" s="228">
        <v>3</v>
      </c>
      <c r="L36" s="223">
        <f>IF(K36&lt;&gt;"",ROUND(K36/K$35,4),"")</f>
        <v>1</v>
      </c>
      <c r="M36" s="224">
        <f>IF(SUM(C36,E36,G36,I36,K36)&gt;0,SUM(C36,E36,G36,I36,K36),"")</f>
        <v>18</v>
      </c>
      <c r="N36" s="223">
        <f>IF(M36&lt;&gt;"",ROUND(M36/M$35,4),"")</f>
        <v>0.94740000000000002</v>
      </c>
      <c r="O36" s="222"/>
      <c r="P36" s="225"/>
      <c r="Q36" s="222"/>
      <c r="R36" s="222"/>
      <c r="S36" s="225"/>
      <c r="T36" s="222"/>
      <c r="U36" s="222"/>
      <c r="V36" s="225"/>
      <c r="W36" s="225"/>
      <c r="X36" s="225"/>
      <c r="Y36" s="225"/>
      <c r="Z36" s="225"/>
      <c r="AA36" s="225"/>
      <c r="AB36" s="226">
        <v>2</v>
      </c>
    </row>
    <row r="37" spans="1:31" s="209" customFormat="1" ht="33.75" customHeight="1" x14ac:dyDescent="0.2">
      <c r="A37" s="510" t="s">
        <v>275</v>
      </c>
      <c r="B37" s="511"/>
      <c r="C37" s="227">
        <v>3</v>
      </c>
      <c r="D37" s="223">
        <f>IF(C37&lt;&gt;"",ROUND(C37/C$36,4),"")</f>
        <v>0.6</v>
      </c>
      <c r="E37" s="227">
        <v>1</v>
      </c>
      <c r="F37" s="223">
        <f>IF(E37&lt;&gt;"",ROUND(E37/E$36,4),"")</f>
        <v>1</v>
      </c>
      <c r="G37" s="228">
        <v>4</v>
      </c>
      <c r="H37" s="223">
        <f>IF(G37&lt;&gt;"",ROUND(G37/G$36,4),"")</f>
        <v>1</v>
      </c>
      <c r="I37" s="228">
        <v>4</v>
      </c>
      <c r="J37" s="223">
        <f>IF(I37&lt;&gt;"",ROUND(I37/I$36,4),"")</f>
        <v>0.8</v>
      </c>
      <c r="K37" s="228">
        <v>2</v>
      </c>
      <c r="L37" s="223">
        <f>IF(K37&lt;&gt;"",ROUND(K37/K$36,4),"")</f>
        <v>0.66669999999999996</v>
      </c>
      <c r="M37" s="224">
        <f>IF(SUM(C37,E37,G37,I37,K37)&gt;0,SUM(C37,E37,G37,I37,K37),"")</f>
        <v>14</v>
      </c>
      <c r="N37" s="223">
        <f>IF(M37&lt;&gt;"",ROUND(M37/M$36,4),"")</f>
        <v>0.77780000000000005</v>
      </c>
      <c r="O37" s="222"/>
      <c r="P37" s="225"/>
      <c r="Q37" s="222"/>
      <c r="R37" s="222"/>
      <c r="S37" s="225"/>
      <c r="T37" s="222"/>
      <c r="U37" s="222"/>
      <c r="V37" s="225"/>
      <c r="W37" s="225"/>
      <c r="X37" s="225"/>
      <c r="Y37" s="225"/>
      <c r="Z37" s="225"/>
      <c r="AA37" s="225"/>
      <c r="AB37" s="226">
        <v>3</v>
      </c>
    </row>
    <row r="38" spans="1:31" s="209" customFormat="1" ht="33.75" customHeight="1" x14ac:dyDescent="0.2">
      <c r="A38" s="510" t="s">
        <v>277</v>
      </c>
      <c r="B38" s="511"/>
      <c r="C38" s="227">
        <v>3</v>
      </c>
      <c r="D38" s="223">
        <f>IF(C38&lt;&gt;"",ROUND(C38/C$36,4),"")</f>
        <v>0.6</v>
      </c>
      <c r="E38" s="227">
        <v>1</v>
      </c>
      <c r="F38" s="223">
        <f>IF(E38&lt;&gt;"",ROUND(E38/E$36,4),"")</f>
        <v>1</v>
      </c>
      <c r="G38" s="228">
        <v>3</v>
      </c>
      <c r="H38" s="223">
        <f>IF(G38&lt;&gt;"",ROUND(G38/G$36,4),"")</f>
        <v>0.75</v>
      </c>
      <c r="I38" s="228">
        <v>4</v>
      </c>
      <c r="J38" s="223">
        <f>IF(I38&lt;&gt;"",ROUND(I38/I$36,4),"")</f>
        <v>0.8</v>
      </c>
      <c r="K38" s="228">
        <v>2</v>
      </c>
      <c r="L38" s="223">
        <f>IF(K38&lt;&gt;"",ROUND(K38/K$36,4),"")</f>
        <v>0.66669999999999996</v>
      </c>
      <c r="M38" s="224">
        <f>IF(SUM(C38,E38,G38,I38,K38)&gt;0,SUM(C38,E38,G38,I38,K38),"")</f>
        <v>13</v>
      </c>
      <c r="N38" s="223">
        <f>IF(M38&lt;&gt;"",ROUND(M38/M$36,4),"")</f>
        <v>0.72219999999999995</v>
      </c>
      <c r="O38" s="222"/>
      <c r="P38" s="225"/>
      <c r="Q38" s="222"/>
      <c r="R38" s="222"/>
      <c r="S38" s="225"/>
      <c r="T38" s="222"/>
      <c r="U38" s="222"/>
      <c r="V38" s="225"/>
      <c r="W38" s="225"/>
      <c r="X38" s="225"/>
      <c r="Y38" s="225"/>
      <c r="Z38" s="225"/>
      <c r="AA38" s="225"/>
      <c r="AB38" s="226">
        <v>4</v>
      </c>
    </row>
    <row r="39" spans="1:31" s="14" customFormat="1" ht="9" customHeight="1" x14ac:dyDescent="0.2">
      <c r="A39" s="504"/>
      <c r="B39" s="505"/>
      <c r="C39" s="505"/>
      <c r="D39" s="505"/>
      <c r="E39" s="505"/>
      <c r="F39" s="505"/>
      <c r="G39" s="505"/>
      <c r="H39" s="505"/>
      <c r="I39" s="505"/>
      <c r="J39" s="505"/>
      <c r="K39" s="542"/>
      <c r="L39" s="542"/>
      <c r="M39" s="542"/>
      <c r="N39" s="542"/>
      <c r="O39" s="542"/>
      <c r="P39" s="542"/>
      <c r="Q39" s="542"/>
      <c r="R39" s="542"/>
      <c r="S39" s="542"/>
      <c r="T39" s="542"/>
      <c r="U39" s="542"/>
      <c r="V39" s="542"/>
      <c r="W39" s="163"/>
      <c r="X39" s="163"/>
      <c r="Y39" s="163"/>
      <c r="Z39" s="163"/>
      <c r="AA39" s="163"/>
    </row>
    <row r="40" spans="1:31" s="14" customFormat="1" ht="18" customHeight="1" x14ac:dyDescent="0.2">
      <c r="A40" s="6" t="s">
        <v>343</v>
      </c>
    </row>
    <row r="41" spans="1:31" ht="49.5" customHeight="1" x14ac:dyDescent="0.2">
      <c r="A41" s="458" t="s">
        <v>375</v>
      </c>
      <c r="B41" s="459"/>
      <c r="C41" s="459"/>
      <c r="D41" s="459"/>
      <c r="E41" s="459"/>
      <c r="F41" s="459"/>
      <c r="G41" s="459"/>
      <c r="H41" s="459"/>
      <c r="I41" s="459"/>
      <c r="J41" s="459"/>
      <c r="K41" s="459"/>
      <c r="L41" s="459"/>
      <c r="M41" s="459"/>
      <c r="N41" s="459"/>
      <c r="O41" s="459"/>
      <c r="P41" s="459"/>
      <c r="Q41" s="459"/>
      <c r="R41" s="459"/>
      <c r="S41" s="459"/>
      <c r="T41" s="459"/>
      <c r="U41" s="459"/>
      <c r="V41" s="460"/>
      <c r="W41" s="139"/>
      <c r="X41" s="139"/>
      <c r="Y41" s="139"/>
      <c r="Z41" s="139"/>
      <c r="AA41" s="139"/>
    </row>
    <row r="42" spans="1:31" ht="10.5" customHeight="1" x14ac:dyDescent="0.25">
      <c r="B42" s="1"/>
      <c r="C42" s="1"/>
      <c r="D42" s="1"/>
    </row>
    <row r="43" spans="1:31" ht="36" customHeight="1" x14ac:dyDescent="0.2">
      <c r="A43" s="526" t="s">
        <v>278</v>
      </c>
      <c r="B43" s="526"/>
      <c r="C43" s="526"/>
      <c r="D43" s="526"/>
      <c r="E43" s="526"/>
      <c r="F43" s="526"/>
      <c r="G43" s="526"/>
      <c r="H43" s="526"/>
      <c r="I43" s="526"/>
      <c r="J43" s="526"/>
      <c r="K43" s="526"/>
      <c r="L43" s="526"/>
      <c r="M43" s="526"/>
      <c r="N43" s="526"/>
      <c r="O43" s="526"/>
      <c r="P43" s="526"/>
      <c r="Q43" s="526"/>
      <c r="R43" s="526"/>
      <c r="S43" s="526"/>
      <c r="T43" s="526"/>
      <c r="U43" s="526"/>
      <c r="V43" s="526"/>
      <c r="W43" s="526"/>
      <c r="X43" s="526"/>
      <c r="Y43" s="526"/>
      <c r="Z43" s="526"/>
      <c r="AA43" s="527"/>
      <c r="AB43" s="146"/>
      <c r="AC43" s="146"/>
      <c r="AD43" s="146"/>
      <c r="AE43" s="146"/>
    </row>
    <row r="44" spans="1:31" s="87" customFormat="1" ht="9.75" customHeight="1" x14ac:dyDescent="0.2">
      <c r="A44" s="140"/>
      <c r="B44" s="140"/>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row>
    <row r="45" spans="1:31" s="87" customFormat="1" ht="36" customHeight="1" x14ac:dyDescent="0.2">
      <c r="A45" s="503" t="s">
        <v>287</v>
      </c>
      <c r="B45" s="503"/>
      <c r="C45" s="503"/>
      <c r="D45" s="503"/>
      <c r="E45" s="503"/>
      <c r="F45" s="503"/>
      <c r="G45" s="503"/>
      <c r="H45" s="503"/>
      <c r="I45" s="503"/>
      <c r="J45" s="503"/>
      <c r="K45" s="503"/>
      <c r="L45" s="503"/>
      <c r="M45" s="503"/>
      <c r="N45" s="503"/>
      <c r="O45" s="503"/>
      <c r="P45" s="503"/>
      <c r="Q45" s="503"/>
      <c r="R45" s="503"/>
      <c r="S45" s="503"/>
      <c r="T45" s="503"/>
      <c r="U45" s="503"/>
      <c r="V45" s="503"/>
      <c r="W45" s="170"/>
      <c r="X45" s="170"/>
      <c r="Y45" s="170"/>
      <c r="Z45" s="170"/>
      <c r="AA45" s="170"/>
    </row>
    <row r="46" spans="1:31" ht="29.25" customHeight="1" x14ac:dyDescent="0.2">
      <c r="A46" s="522" t="s">
        <v>198</v>
      </c>
      <c r="B46" s="522"/>
      <c r="C46" s="522"/>
      <c r="D46" s="522"/>
      <c r="E46" s="522"/>
      <c r="F46" s="522"/>
      <c r="G46" s="522"/>
      <c r="H46" s="522"/>
      <c r="I46" s="522"/>
      <c r="J46" s="522"/>
      <c r="K46" s="522"/>
      <c r="L46" s="522"/>
      <c r="M46" s="522"/>
      <c r="N46" s="522"/>
      <c r="O46" s="522"/>
      <c r="P46" s="522"/>
    </row>
    <row r="47" spans="1:31" s="209" customFormat="1" ht="17.25" customHeight="1" x14ac:dyDescent="0.2">
      <c r="A47" s="496" t="s">
        <v>0</v>
      </c>
      <c r="B47" s="491" t="s">
        <v>169</v>
      </c>
      <c r="C47" s="492"/>
      <c r="D47" s="492"/>
      <c r="E47" s="492"/>
      <c r="F47" s="500"/>
      <c r="G47" s="491" t="s">
        <v>60</v>
      </c>
      <c r="H47" s="492"/>
      <c r="I47" s="492"/>
      <c r="J47" s="492"/>
      <c r="K47" s="500"/>
      <c r="L47" s="491" t="s">
        <v>129</v>
      </c>
      <c r="M47" s="492"/>
      <c r="N47" s="492"/>
      <c r="O47" s="492"/>
      <c r="P47" s="500"/>
      <c r="Q47" s="491" t="s">
        <v>164</v>
      </c>
      <c r="R47" s="492"/>
      <c r="S47" s="492"/>
      <c r="T47" s="492"/>
      <c r="U47" s="500"/>
      <c r="V47" s="491" t="s">
        <v>203</v>
      </c>
      <c r="W47" s="492"/>
      <c r="X47" s="492"/>
      <c r="Y47" s="492"/>
      <c r="Z47" s="492"/>
      <c r="AA47" s="207"/>
      <c r="AB47" s="208"/>
      <c r="AC47" s="208"/>
      <c r="AD47" s="208"/>
      <c r="AE47" s="208"/>
    </row>
    <row r="48" spans="1:31" s="209" customFormat="1" ht="50.25" customHeight="1" x14ac:dyDescent="0.2">
      <c r="A48" s="516"/>
      <c r="B48" s="496" t="s">
        <v>221</v>
      </c>
      <c r="C48" s="498" t="s">
        <v>281</v>
      </c>
      <c r="D48" s="506"/>
      <c r="E48" s="506"/>
      <c r="F48" s="499"/>
      <c r="G48" s="496" t="s">
        <v>284</v>
      </c>
      <c r="H48" s="498" t="s">
        <v>281</v>
      </c>
      <c r="I48" s="506"/>
      <c r="J48" s="506"/>
      <c r="K48" s="499"/>
      <c r="L48" s="496" t="s">
        <v>284</v>
      </c>
      <c r="M48" s="498" t="s">
        <v>281</v>
      </c>
      <c r="N48" s="506"/>
      <c r="O48" s="506"/>
      <c r="P48" s="499"/>
      <c r="Q48" s="496" t="s">
        <v>284</v>
      </c>
      <c r="R48" s="498" t="s">
        <v>281</v>
      </c>
      <c r="S48" s="506"/>
      <c r="T48" s="506"/>
      <c r="U48" s="499"/>
      <c r="V48" s="496" t="s">
        <v>221</v>
      </c>
      <c r="W48" s="493" t="s">
        <v>281</v>
      </c>
      <c r="X48" s="494"/>
      <c r="Y48" s="494"/>
      <c r="Z48" s="495"/>
      <c r="AA48" s="210"/>
    </row>
    <row r="49" spans="1:28" s="212" customFormat="1" ht="12" customHeight="1" x14ac:dyDescent="0.2">
      <c r="A49" s="497"/>
      <c r="B49" s="497"/>
      <c r="C49" s="498" t="s">
        <v>21</v>
      </c>
      <c r="D49" s="499"/>
      <c r="E49" s="498" t="s">
        <v>22</v>
      </c>
      <c r="F49" s="499"/>
      <c r="G49" s="497"/>
      <c r="H49" s="498" t="s">
        <v>21</v>
      </c>
      <c r="I49" s="499"/>
      <c r="J49" s="498" t="s">
        <v>22</v>
      </c>
      <c r="K49" s="499"/>
      <c r="L49" s="497"/>
      <c r="M49" s="498" t="s">
        <v>21</v>
      </c>
      <c r="N49" s="499"/>
      <c r="O49" s="498" t="s">
        <v>22</v>
      </c>
      <c r="P49" s="499"/>
      <c r="Q49" s="497"/>
      <c r="R49" s="498" t="s">
        <v>21</v>
      </c>
      <c r="S49" s="499"/>
      <c r="T49" s="498" t="s">
        <v>22</v>
      </c>
      <c r="U49" s="499"/>
      <c r="V49" s="497"/>
      <c r="W49" s="501" t="s">
        <v>21</v>
      </c>
      <c r="X49" s="501"/>
      <c r="Y49" s="501" t="s">
        <v>22</v>
      </c>
      <c r="Z49" s="498"/>
      <c r="AA49" s="211"/>
    </row>
    <row r="50" spans="1:28" s="209" customFormat="1" ht="18.75" customHeight="1" x14ac:dyDescent="0.2">
      <c r="A50" s="213" t="s">
        <v>6</v>
      </c>
      <c r="B50" s="206">
        <v>128</v>
      </c>
      <c r="C50" s="486">
        <v>98</v>
      </c>
      <c r="D50" s="487"/>
      <c r="E50" s="489">
        <f>IF(AND(C50&lt;&gt;"",B50&gt;0),C50/$B50,"")</f>
        <v>0.765625</v>
      </c>
      <c r="F50" s="490"/>
      <c r="G50" s="206">
        <v>122</v>
      </c>
      <c r="H50" s="486">
        <v>99</v>
      </c>
      <c r="I50" s="487"/>
      <c r="J50" s="489">
        <f>IF(AND(G50&gt;0,H50&lt;&gt;""),H50/G50,"")</f>
        <v>0.81147540983606559</v>
      </c>
      <c r="K50" s="490"/>
      <c r="L50" s="206">
        <v>98</v>
      </c>
      <c r="M50" s="486">
        <v>81</v>
      </c>
      <c r="N50" s="487"/>
      <c r="O50" s="489">
        <f>IF(AND(L50&gt;0,M50&lt;&gt;""),M50/L50,"")</f>
        <v>0.82653061224489799</v>
      </c>
      <c r="P50" s="490"/>
      <c r="Q50" s="206">
        <v>100</v>
      </c>
      <c r="R50" s="486">
        <v>78</v>
      </c>
      <c r="S50" s="487"/>
      <c r="T50" s="489">
        <f>IF(AND(Q50&gt;0,R50&lt;&gt;""),R50/Q50,"")</f>
        <v>0.78</v>
      </c>
      <c r="U50" s="490"/>
      <c r="V50" s="171">
        <v>96</v>
      </c>
      <c r="W50" s="488">
        <v>82</v>
      </c>
      <c r="X50" s="488"/>
      <c r="Y50" s="489">
        <f t="shared" ref="Y50:Y61" si="16">IF(AND(V50&gt;0,W50&lt;&gt;""),W50/V50,"")</f>
        <v>0.85416666666666663</v>
      </c>
      <c r="Z50" s="490"/>
      <c r="AA50" s="214"/>
      <c r="AB50" s="209">
        <v>1</v>
      </c>
    </row>
    <row r="51" spans="1:28" s="209" customFormat="1" ht="18.75" customHeight="1" x14ac:dyDescent="0.2">
      <c r="A51" s="213" t="s">
        <v>7</v>
      </c>
      <c r="B51" s="206">
        <v>165</v>
      </c>
      <c r="C51" s="486">
        <v>116</v>
      </c>
      <c r="D51" s="487"/>
      <c r="E51" s="489">
        <f t="shared" ref="E51:E61" si="17">IF(AND(C51&lt;&gt;"",B51&gt;0),C51/$B51,"")</f>
        <v>0.70303030303030301</v>
      </c>
      <c r="F51" s="490"/>
      <c r="G51" s="206">
        <v>134</v>
      </c>
      <c r="H51" s="486">
        <v>103</v>
      </c>
      <c r="I51" s="487"/>
      <c r="J51" s="489">
        <f t="shared" ref="J51:J61" si="18">IF(AND(G51&gt;0,H51&lt;&gt;""),H51/G51,"")</f>
        <v>0.76865671641791045</v>
      </c>
      <c r="K51" s="490"/>
      <c r="L51" s="206">
        <v>134</v>
      </c>
      <c r="M51" s="486">
        <v>98</v>
      </c>
      <c r="N51" s="487"/>
      <c r="O51" s="489">
        <f t="shared" ref="O51:O61" si="19">IF(AND(L51&gt;0,M51&lt;&gt;""),M51/L51,"")</f>
        <v>0.73134328358208955</v>
      </c>
      <c r="P51" s="490"/>
      <c r="Q51" s="206">
        <v>109</v>
      </c>
      <c r="R51" s="486">
        <v>75</v>
      </c>
      <c r="S51" s="487"/>
      <c r="T51" s="489">
        <f t="shared" ref="T51:T60" si="20">IF(AND(Q51&gt;0,R51&lt;&gt;""),R51/Q51,"")</f>
        <v>0.68807339449541283</v>
      </c>
      <c r="U51" s="490"/>
      <c r="V51" s="171">
        <v>112</v>
      </c>
      <c r="W51" s="488">
        <v>79</v>
      </c>
      <c r="X51" s="488"/>
      <c r="Y51" s="489">
        <f t="shared" si="16"/>
        <v>0.7053571428571429</v>
      </c>
      <c r="Z51" s="490"/>
      <c r="AA51" s="214"/>
      <c r="AB51" s="209">
        <v>2</v>
      </c>
    </row>
    <row r="52" spans="1:28" s="209" customFormat="1" ht="18.75" customHeight="1" x14ac:dyDescent="0.2">
      <c r="A52" s="213" t="s">
        <v>8</v>
      </c>
      <c r="B52" s="206">
        <v>176</v>
      </c>
      <c r="C52" s="486">
        <v>142</v>
      </c>
      <c r="D52" s="487"/>
      <c r="E52" s="489">
        <f t="shared" si="17"/>
        <v>0.80681818181818177</v>
      </c>
      <c r="F52" s="490"/>
      <c r="G52" s="206">
        <v>147</v>
      </c>
      <c r="H52" s="486">
        <v>90</v>
      </c>
      <c r="I52" s="487"/>
      <c r="J52" s="489">
        <f t="shared" si="18"/>
        <v>0.61224489795918369</v>
      </c>
      <c r="K52" s="490"/>
      <c r="L52" s="206">
        <v>134</v>
      </c>
      <c r="M52" s="486">
        <v>94</v>
      </c>
      <c r="N52" s="487"/>
      <c r="O52" s="489">
        <f t="shared" si="19"/>
        <v>0.70149253731343286</v>
      </c>
      <c r="P52" s="490"/>
      <c r="Q52" s="206">
        <v>128</v>
      </c>
      <c r="R52" s="486">
        <v>99</v>
      </c>
      <c r="S52" s="487"/>
      <c r="T52" s="489">
        <f>IF(AND(Q52&gt;0,R52&lt;&gt;""),R52/Q52,"")</f>
        <v>0.7734375</v>
      </c>
      <c r="U52" s="490"/>
      <c r="V52" s="171">
        <v>101</v>
      </c>
      <c r="W52" s="488">
        <v>75</v>
      </c>
      <c r="X52" s="488"/>
      <c r="Y52" s="489">
        <f t="shared" si="16"/>
        <v>0.74257425742574257</v>
      </c>
      <c r="Z52" s="490"/>
      <c r="AA52" s="214"/>
      <c r="AB52" s="209">
        <v>3</v>
      </c>
    </row>
    <row r="53" spans="1:28" s="209" customFormat="1" ht="18.75" customHeight="1" x14ac:dyDescent="0.2">
      <c r="A53" s="213" t="s">
        <v>9</v>
      </c>
      <c r="B53" s="206">
        <v>177</v>
      </c>
      <c r="C53" s="486">
        <v>153</v>
      </c>
      <c r="D53" s="487"/>
      <c r="E53" s="489">
        <f t="shared" si="17"/>
        <v>0.86440677966101698</v>
      </c>
      <c r="F53" s="490"/>
      <c r="G53" s="206">
        <v>177</v>
      </c>
      <c r="H53" s="486">
        <v>148</v>
      </c>
      <c r="I53" s="487"/>
      <c r="J53" s="489">
        <f t="shared" si="18"/>
        <v>0.83615819209039544</v>
      </c>
      <c r="K53" s="490"/>
      <c r="L53" s="206">
        <v>131</v>
      </c>
      <c r="M53" s="486">
        <v>98</v>
      </c>
      <c r="N53" s="487"/>
      <c r="O53" s="489">
        <f t="shared" si="19"/>
        <v>0.74809160305343514</v>
      </c>
      <c r="P53" s="490"/>
      <c r="Q53" s="206">
        <v>120</v>
      </c>
      <c r="R53" s="486">
        <v>100</v>
      </c>
      <c r="S53" s="487"/>
      <c r="T53" s="489">
        <f t="shared" si="20"/>
        <v>0.83333333333333337</v>
      </c>
      <c r="U53" s="490"/>
      <c r="V53" s="171">
        <v>131</v>
      </c>
      <c r="W53" s="488">
        <v>108</v>
      </c>
      <c r="X53" s="488"/>
      <c r="Y53" s="489">
        <f t="shared" si="16"/>
        <v>0.82442748091603058</v>
      </c>
      <c r="Z53" s="490"/>
      <c r="AA53" s="214"/>
      <c r="AB53" s="209">
        <v>4</v>
      </c>
    </row>
    <row r="54" spans="1:28" s="209" customFormat="1" ht="18.75" customHeight="1" x14ac:dyDescent="0.2">
      <c r="A54" s="213" t="s">
        <v>1</v>
      </c>
      <c r="B54" s="206">
        <v>187</v>
      </c>
      <c r="C54" s="486">
        <v>123</v>
      </c>
      <c r="D54" s="487"/>
      <c r="E54" s="489">
        <f t="shared" si="17"/>
        <v>0.65775401069518713</v>
      </c>
      <c r="F54" s="490"/>
      <c r="G54" s="206">
        <v>198</v>
      </c>
      <c r="H54" s="486">
        <v>132</v>
      </c>
      <c r="I54" s="487"/>
      <c r="J54" s="489">
        <f t="shared" si="18"/>
        <v>0.66666666666666663</v>
      </c>
      <c r="K54" s="490"/>
      <c r="L54" s="206">
        <v>167</v>
      </c>
      <c r="M54" s="486">
        <v>99</v>
      </c>
      <c r="N54" s="487"/>
      <c r="O54" s="489">
        <f t="shared" si="19"/>
        <v>0.59281437125748504</v>
      </c>
      <c r="P54" s="490"/>
      <c r="Q54" s="206">
        <v>144</v>
      </c>
      <c r="R54" s="486">
        <v>90</v>
      </c>
      <c r="S54" s="487"/>
      <c r="T54" s="489">
        <f t="shared" si="20"/>
        <v>0.625</v>
      </c>
      <c r="U54" s="490"/>
      <c r="V54" s="171">
        <v>112</v>
      </c>
      <c r="W54" s="488">
        <v>59</v>
      </c>
      <c r="X54" s="488"/>
      <c r="Y54" s="489">
        <f t="shared" si="16"/>
        <v>0.5267857142857143</v>
      </c>
      <c r="Z54" s="490"/>
      <c r="AA54" s="214"/>
      <c r="AB54" s="209">
        <v>5</v>
      </c>
    </row>
    <row r="55" spans="1:28" s="209" customFormat="1" ht="18.75" customHeight="1" x14ac:dyDescent="0.2">
      <c r="A55" s="213" t="s">
        <v>2</v>
      </c>
      <c r="B55" s="206">
        <v>199</v>
      </c>
      <c r="C55" s="486">
        <v>122</v>
      </c>
      <c r="D55" s="487"/>
      <c r="E55" s="489">
        <f t="shared" si="17"/>
        <v>0.61306532663316582</v>
      </c>
      <c r="F55" s="490"/>
      <c r="G55" s="206">
        <v>198</v>
      </c>
      <c r="H55" s="486">
        <v>114</v>
      </c>
      <c r="I55" s="487"/>
      <c r="J55" s="489">
        <f t="shared" si="18"/>
        <v>0.5757575757575758</v>
      </c>
      <c r="K55" s="490"/>
      <c r="L55" s="206">
        <v>203</v>
      </c>
      <c r="M55" s="486">
        <v>116</v>
      </c>
      <c r="N55" s="487"/>
      <c r="O55" s="489">
        <f t="shared" si="19"/>
        <v>0.5714285714285714</v>
      </c>
      <c r="P55" s="490"/>
      <c r="Q55" s="206">
        <v>168</v>
      </c>
      <c r="R55" s="486">
        <v>108</v>
      </c>
      <c r="S55" s="487"/>
      <c r="T55" s="489">
        <f t="shared" si="20"/>
        <v>0.6428571428571429</v>
      </c>
      <c r="U55" s="490"/>
      <c r="V55" s="171">
        <v>141</v>
      </c>
      <c r="W55" s="488">
        <v>84</v>
      </c>
      <c r="X55" s="488"/>
      <c r="Y55" s="489">
        <f t="shared" si="16"/>
        <v>0.5957446808510638</v>
      </c>
      <c r="Z55" s="490"/>
      <c r="AA55" s="214"/>
      <c r="AB55" s="209">
        <v>6</v>
      </c>
    </row>
    <row r="56" spans="1:28" s="209" customFormat="1" ht="18.75" customHeight="1" x14ac:dyDescent="0.2">
      <c r="A56" s="213" t="s">
        <v>3</v>
      </c>
      <c r="B56" s="206">
        <v>121</v>
      </c>
      <c r="C56" s="486">
        <v>58</v>
      </c>
      <c r="D56" s="487"/>
      <c r="E56" s="489">
        <f t="shared" si="17"/>
        <v>0.47933884297520662</v>
      </c>
      <c r="F56" s="490"/>
      <c r="G56" s="206">
        <v>178</v>
      </c>
      <c r="H56" s="486">
        <v>98</v>
      </c>
      <c r="I56" s="487"/>
      <c r="J56" s="489">
        <f t="shared" si="18"/>
        <v>0.550561797752809</v>
      </c>
      <c r="K56" s="490"/>
      <c r="L56" s="206">
        <v>167</v>
      </c>
      <c r="M56" s="486">
        <v>89</v>
      </c>
      <c r="N56" s="487"/>
      <c r="O56" s="489">
        <f t="shared" si="19"/>
        <v>0.53293413173652693</v>
      </c>
      <c r="P56" s="490"/>
      <c r="Q56" s="206">
        <v>193</v>
      </c>
      <c r="R56" s="486">
        <v>92</v>
      </c>
      <c r="S56" s="487"/>
      <c r="T56" s="489">
        <f t="shared" si="20"/>
        <v>0.47668393782383417</v>
      </c>
      <c r="U56" s="490"/>
      <c r="V56" s="171">
        <v>164</v>
      </c>
      <c r="W56" s="488">
        <v>91</v>
      </c>
      <c r="X56" s="488"/>
      <c r="Y56" s="489">
        <f t="shared" si="16"/>
        <v>0.55487804878048785</v>
      </c>
      <c r="Z56" s="490"/>
      <c r="AA56" s="214"/>
      <c r="AB56" s="209">
        <v>7</v>
      </c>
    </row>
    <row r="57" spans="1:28" s="209" customFormat="1" ht="18.75" customHeight="1" x14ac:dyDescent="0.2">
      <c r="A57" s="215" t="s">
        <v>4</v>
      </c>
      <c r="B57" s="206">
        <v>99</v>
      </c>
      <c r="C57" s="486">
        <v>50</v>
      </c>
      <c r="D57" s="487"/>
      <c r="E57" s="489">
        <f t="shared" si="17"/>
        <v>0.50505050505050508</v>
      </c>
      <c r="F57" s="490"/>
      <c r="G57" s="206">
        <v>153</v>
      </c>
      <c r="H57" s="486">
        <v>69</v>
      </c>
      <c r="I57" s="487"/>
      <c r="J57" s="489">
        <f t="shared" si="18"/>
        <v>0.45098039215686275</v>
      </c>
      <c r="K57" s="490"/>
      <c r="L57" s="206">
        <v>164</v>
      </c>
      <c r="M57" s="486">
        <v>79</v>
      </c>
      <c r="N57" s="487"/>
      <c r="O57" s="489">
        <f t="shared" si="19"/>
        <v>0.48170731707317072</v>
      </c>
      <c r="P57" s="490"/>
      <c r="Q57" s="206">
        <v>145</v>
      </c>
      <c r="R57" s="486">
        <v>73</v>
      </c>
      <c r="S57" s="487"/>
      <c r="T57" s="489">
        <f t="shared" si="20"/>
        <v>0.50344827586206897</v>
      </c>
      <c r="U57" s="490"/>
      <c r="V57" s="171">
        <v>163</v>
      </c>
      <c r="W57" s="488">
        <v>80</v>
      </c>
      <c r="X57" s="488"/>
      <c r="Y57" s="489">
        <f t="shared" si="16"/>
        <v>0.49079754601226994</v>
      </c>
      <c r="Z57" s="490"/>
      <c r="AA57" s="214"/>
      <c r="AB57" s="209">
        <v>8</v>
      </c>
    </row>
    <row r="58" spans="1:28" s="209" customFormat="1" ht="18.75" customHeight="1" x14ac:dyDescent="0.2">
      <c r="A58" s="213" t="s">
        <v>5</v>
      </c>
      <c r="B58" s="206">
        <v>87</v>
      </c>
      <c r="C58" s="486">
        <v>59</v>
      </c>
      <c r="D58" s="487"/>
      <c r="E58" s="489">
        <f t="shared" si="17"/>
        <v>0.67816091954022983</v>
      </c>
      <c r="F58" s="490"/>
      <c r="G58" s="206">
        <v>160</v>
      </c>
      <c r="H58" s="486">
        <v>64</v>
      </c>
      <c r="I58" s="487"/>
      <c r="J58" s="489">
        <f t="shared" si="18"/>
        <v>0.4</v>
      </c>
      <c r="K58" s="490"/>
      <c r="L58" s="206">
        <v>178</v>
      </c>
      <c r="M58" s="486">
        <v>87</v>
      </c>
      <c r="N58" s="487"/>
      <c r="O58" s="489">
        <f t="shared" si="19"/>
        <v>0.4887640449438202</v>
      </c>
      <c r="P58" s="490"/>
      <c r="Q58" s="206">
        <v>162</v>
      </c>
      <c r="R58" s="486">
        <v>87</v>
      </c>
      <c r="S58" s="487"/>
      <c r="T58" s="489">
        <f t="shared" si="20"/>
        <v>0.53703703703703709</v>
      </c>
      <c r="U58" s="490"/>
      <c r="V58" s="171">
        <v>163</v>
      </c>
      <c r="W58" s="488">
        <v>93</v>
      </c>
      <c r="X58" s="488"/>
      <c r="Y58" s="489">
        <f t="shared" si="16"/>
        <v>0.57055214723926384</v>
      </c>
      <c r="Z58" s="490"/>
      <c r="AA58" s="214"/>
      <c r="AB58" s="209">
        <v>9</v>
      </c>
    </row>
    <row r="59" spans="1:28" s="209" customFormat="1" ht="18.75" customHeight="1" x14ac:dyDescent="0.2">
      <c r="A59" s="216" t="s">
        <v>222</v>
      </c>
      <c r="B59" s="206" t="s">
        <v>118</v>
      </c>
      <c r="C59" s="486" t="s">
        <v>118</v>
      </c>
      <c r="D59" s="487"/>
      <c r="E59" s="489" t="str">
        <f t="shared" si="17"/>
        <v/>
      </c>
      <c r="F59" s="490"/>
      <c r="G59" s="206">
        <v>48</v>
      </c>
      <c r="H59" s="486">
        <v>37</v>
      </c>
      <c r="I59" s="487"/>
      <c r="J59" s="489">
        <f t="shared" si="18"/>
        <v>0.77083333333333337</v>
      </c>
      <c r="K59" s="490"/>
      <c r="L59" s="206">
        <v>29</v>
      </c>
      <c r="M59" s="486">
        <v>14</v>
      </c>
      <c r="N59" s="487"/>
      <c r="O59" s="489">
        <f t="shared" si="19"/>
        <v>0.48275862068965519</v>
      </c>
      <c r="P59" s="490"/>
      <c r="Q59" s="206">
        <v>53</v>
      </c>
      <c r="R59" s="486">
        <v>30</v>
      </c>
      <c r="S59" s="487"/>
      <c r="T59" s="489">
        <f t="shared" si="20"/>
        <v>0.56603773584905659</v>
      </c>
      <c r="U59" s="490"/>
      <c r="V59" s="171">
        <v>85</v>
      </c>
      <c r="W59" s="488">
        <v>54</v>
      </c>
      <c r="X59" s="488"/>
      <c r="Y59" s="489">
        <f t="shared" si="16"/>
        <v>0.63529411764705879</v>
      </c>
      <c r="Z59" s="490"/>
      <c r="AA59" s="214"/>
      <c r="AB59" s="209">
        <v>10</v>
      </c>
    </row>
    <row r="60" spans="1:28" s="209" customFormat="1" ht="18.75" customHeight="1" x14ac:dyDescent="0.2">
      <c r="A60" s="216" t="s">
        <v>223</v>
      </c>
      <c r="B60" s="206" t="s">
        <v>118</v>
      </c>
      <c r="C60" s="486" t="s">
        <v>118</v>
      </c>
      <c r="D60" s="487"/>
      <c r="E60" s="489" t="str">
        <f t="shared" si="17"/>
        <v/>
      </c>
      <c r="F60" s="490"/>
      <c r="G60" s="206">
        <v>47</v>
      </c>
      <c r="H60" s="486">
        <v>29</v>
      </c>
      <c r="I60" s="487"/>
      <c r="J60" s="489">
        <f t="shared" si="18"/>
        <v>0.61702127659574468</v>
      </c>
      <c r="K60" s="490"/>
      <c r="L60" s="206">
        <v>43</v>
      </c>
      <c r="M60" s="486">
        <v>36</v>
      </c>
      <c r="N60" s="487"/>
      <c r="O60" s="489">
        <f t="shared" si="19"/>
        <v>0.83720930232558144</v>
      </c>
      <c r="P60" s="490"/>
      <c r="Q60" s="206">
        <v>21</v>
      </c>
      <c r="R60" s="486">
        <v>5</v>
      </c>
      <c r="S60" s="487"/>
      <c r="T60" s="489">
        <f t="shared" si="20"/>
        <v>0.23809523809523808</v>
      </c>
      <c r="U60" s="490"/>
      <c r="V60" s="171">
        <v>37</v>
      </c>
      <c r="W60" s="488">
        <v>34</v>
      </c>
      <c r="X60" s="488"/>
      <c r="Y60" s="489">
        <f t="shared" si="16"/>
        <v>0.91891891891891897</v>
      </c>
      <c r="Z60" s="490"/>
      <c r="AA60" s="214"/>
      <c r="AB60" s="209">
        <v>11</v>
      </c>
    </row>
    <row r="61" spans="1:28" s="209" customFormat="1" ht="18.75" customHeight="1" x14ac:dyDescent="0.2">
      <c r="A61" s="216" t="s">
        <v>224</v>
      </c>
      <c r="B61" s="206" t="s">
        <v>118</v>
      </c>
      <c r="C61" s="486" t="s">
        <v>118</v>
      </c>
      <c r="D61" s="487"/>
      <c r="E61" s="489" t="str">
        <f t="shared" si="17"/>
        <v/>
      </c>
      <c r="F61" s="490"/>
      <c r="G61" s="206">
        <v>50</v>
      </c>
      <c r="H61" s="486">
        <v>43</v>
      </c>
      <c r="I61" s="487"/>
      <c r="J61" s="489">
        <f t="shared" si="18"/>
        <v>0.86</v>
      </c>
      <c r="K61" s="490"/>
      <c r="L61" s="206">
        <v>34</v>
      </c>
      <c r="M61" s="486">
        <v>29</v>
      </c>
      <c r="N61" s="487"/>
      <c r="O61" s="489">
        <f t="shared" si="19"/>
        <v>0.8529411764705882</v>
      </c>
      <c r="P61" s="490"/>
      <c r="Q61" s="206">
        <v>35</v>
      </c>
      <c r="R61" s="486">
        <v>32</v>
      </c>
      <c r="S61" s="487"/>
      <c r="T61" s="489">
        <f>IF(AND(Q61&gt;0,R61&lt;&gt;""),R61/Q61,"")</f>
        <v>0.91428571428571426</v>
      </c>
      <c r="U61" s="490"/>
      <c r="V61" s="171">
        <v>16</v>
      </c>
      <c r="W61" s="488">
        <v>15</v>
      </c>
      <c r="X61" s="488"/>
      <c r="Y61" s="489">
        <f t="shared" si="16"/>
        <v>0.9375</v>
      </c>
      <c r="Z61" s="490"/>
      <c r="AA61" s="214"/>
      <c r="AB61" s="209">
        <v>12</v>
      </c>
    </row>
    <row r="62" spans="1:28" ht="55.5" customHeight="1" x14ac:dyDescent="0.2">
      <c r="A62" s="502" t="s">
        <v>344</v>
      </c>
      <c r="B62" s="502"/>
      <c r="C62" s="502"/>
      <c r="D62" s="502"/>
      <c r="E62" s="502"/>
      <c r="F62" s="502"/>
      <c r="G62" s="502"/>
      <c r="H62" s="502"/>
      <c r="I62" s="502"/>
      <c r="J62" s="502"/>
      <c r="K62" s="502"/>
      <c r="L62" s="502"/>
      <c r="M62" s="502"/>
      <c r="N62" s="502"/>
      <c r="O62" s="502"/>
      <c r="P62" s="502"/>
      <c r="Q62" s="502"/>
      <c r="R62" s="502"/>
      <c r="S62" s="502"/>
      <c r="T62" s="502"/>
      <c r="U62" s="502"/>
      <c r="V62" s="502"/>
      <c r="W62" s="166"/>
      <c r="X62" s="166"/>
      <c r="Y62" s="166"/>
      <c r="Z62" s="166"/>
      <c r="AA62" s="166"/>
    </row>
    <row r="63" spans="1:28" s="14" customFormat="1" ht="18" customHeight="1" x14ac:dyDescent="0.2">
      <c r="A63" s="6" t="s">
        <v>343</v>
      </c>
    </row>
    <row r="64" spans="1:28" ht="49.5" customHeight="1" x14ac:dyDescent="0.2">
      <c r="A64" s="458" t="s">
        <v>376</v>
      </c>
      <c r="B64" s="459"/>
      <c r="C64" s="459"/>
      <c r="D64" s="459"/>
      <c r="E64" s="459"/>
      <c r="F64" s="459"/>
      <c r="G64" s="459"/>
      <c r="H64" s="459"/>
      <c r="I64" s="459"/>
      <c r="J64" s="459"/>
      <c r="K64" s="459"/>
      <c r="L64" s="459"/>
      <c r="M64" s="459"/>
      <c r="N64" s="459"/>
      <c r="O64" s="459"/>
      <c r="P64" s="459"/>
      <c r="Q64" s="459"/>
      <c r="R64" s="459"/>
      <c r="S64" s="459"/>
      <c r="T64" s="459"/>
      <c r="U64" s="459"/>
      <c r="V64" s="459"/>
      <c r="W64" s="459"/>
      <c r="X64" s="459"/>
      <c r="Y64" s="459"/>
      <c r="Z64" s="460"/>
      <c r="AA64" s="139"/>
    </row>
  </sheetData>
  <sheetProtection password="DC9F" sheet="1"/>
  <mergeCells count="205">
    <mergeCell ref="A47:A49"/>
    <mergeCell ref="V9:V10"/>
    <mergeCell ref="A25:AA25"/>
    <mergeCell ref="W9:X9"/>
    <mergeCell ref="V8:X8"/>
    <mergeCell ref="Y8:AA8"/>
    <mergeCell ref="Z9:AA9"/>
    <mergeCell ref="T49:U49"/>
    <mergeCell ref="K33:L33"/>
    <mergeCell ref="M33:N33"/>
    <mergeCell ref="C32:N32"/>
    <mergeCell ref="C31:N31"/>
    <mergeCell ref="A45:V45"/>
    <mergeCell ref="G33:H33"/>
    <mergeCell ref="I33:J33"/>
    <mergeCell ref="E33:F33"/>
    <mergeCell ref="C33:D33"/>
    <mergeCell ref="A35:B35"/>
    <mergeCell ref="A31:B34"/>
    <mergeCell ref="A41:V41"/>
    <mergeCell ref="A39:V39"/>
    <mergeCell ref="Q31:V31"/>
    <mergeCell ref="L47:P47"/>
    <mergeCell ref="C48:F48"/>
    <mergeCell ref="E49:F49"/>
    <mergeCell ref="O53:P53"/>
    <mergeCell ref="H50:I50"/>
    <mergeCell ref="E52:F52"/>
    <mergeCell ref="O1:P1"/>
    <mergeCell ref="G8:G10"/>
    <mergeCell ref="H8:K8"/>
    <mergeCell ref="H9:I9"/>
    <mergeCell ref="J9:K9"/>
    <mergeCell ref="G47:K47"/>
    <mergeCell ref="A6:P6"/>
    <mergeCell ref="L7:P7"/>
    <mergeCell ref="A7:A10"/>
    <mergeCell ref="B7:F7"/>
    <mergeCell ref="B8:B10"/>
    <mergeCell ref="C8:F8"/>
    <mergeCell ref="C9:D9"/>
    <mergeCell ref="E9:F9"/>
    <mergeCell ref="G7:K7"/>
    <mergeCell ref="L8:L10"/>
    <mergeCell ref="M8:P8"/>
    <mergeCell ref="A43:AA43"/>
    <mergeCell ref="B47:F47"/>
    <mergeCell ref="T1:AA1"/>
    <mergeCell ref="A46:P46"/>
    <mergeCell ref="O61:P61"/>
    <mergeCell ref="E53:F53"/>
    <mergeCell ref="C52:D52"/>
    <mergeCell ref="C53:D53"/>
    <mergeCell ref="C50:D50"/>
    <mergeCell ref="C51:D51"/>
    <mergeCell ref="H57:I57"/>
    <mergeCell ref="H58:I58"/>
    <mergeCell ref="H54:I54"/>
    <mergeCell ref="H55:I55"/>
    <mergeCell ref="E54:F54"/>
    <mergeCell ref="E56:F56"/>
    <mergeCell ref="E58:F58"/>
    <mergeCell ref="C54:D54"/>
    <mergeCell ref="C55:D55"/>
    <mergeCell ref="J53:K53"/>
    <mergeCell ref="M52:N52"/>
    <mergeCell ref="O52:P52"/>
    <mergeCell ref="H52:I52"/>
    <mergeCell ref="J52:K52"/>
    <mergeCell ref="H48:K48"/>
    <mergeCell ref="B48:B49"/>
    <mergeCell ref="J49:K49"/>
    <mergeCell ref="A3:V3"/>
    <mergeCell ref="A5:V5"/>
    <mergeCell ref="Y9:Y10"/>
    <mergeCell ref="A23:V23"/>
    <mergeCell ref="R48:U48"/>
    <mergeCell ref="A27:V27"/>
    <mergeCell ref="A29:V29"/>
    <mergeCell ref="A30:P30"/>
    <mergeCell ref="A38:B38"/>
    <mergeCell ref="A37:B37"/>
    <mergeCell ref="A36:B36"/>
    <mergeCell ref="L48:L49"/>
    <mergeCell ref="M48:P48"/>
    <mergeCell ref="M49:N49"/>
    <mergeCell ref="O49:P49"/>
    <mergeCell ref="G48:G49"/>
    <mergeCell ref="Q7:U7"/>
    <mergeCell ref="Q8:Q10"/>
    <mergeCell ref="R8:U8"/>
    <mergeCell ref="T9:U9"/>
    <mergeCell ref="O9:P9"/>
    <mergeCell ref="V7:AA7"/>
    <mergeCell ref="R9:S9"/>
    <mergeCell ref="M9:N9"/>
    <mergeCell ref="C49:D49"/>
    <mergeCell ref="A64:Z64"/>
    <mergeCell ref="R50:S50"/>
    <mergeCell ref="R51:S51"/>
    <mergeCell ref="O56:P56"/>
    <mergeCell ref="M57:N57"/>
    <mergeCell ref="O57:P57"/>
    <mergeCell ref="M58:N58"/>
    <mergeCell ref="O58:P58"/>
    <mergeCell ref="R52:S52"/>
    <mergeCell ref="R53:S53"/>
    <mergeCell ref="O55:P55"/>
    <mergeCell ref="M54:N54"/>
    <mergeCell ref="R57:S57"/>
    <mergeCell ref="R58:S58"/>
    <mergeCell ref="R54:S54"/>
    <mergeCell ref="R55:S55"/>
    <mergeCell ref="O54:P54"/>
    <mergeCell ref="J57:K57"/>
    <mergeCell ref="J56:K56"/>
    <mergeCell ref="J54:K54"/>
    <mergeCell ref="J60:K60"/>
    <mergeCell ref="J55:K55"/>
    <mergeCell ref="E50:F50"/>
    <mergeCell ref="A62:V62"/>
    <mergeCell ref="E51:F51"/>
    <mergeCell ref="J50:K50"/>
    <mergeCell ref="M50:N50"/>
    <mergeCell ref="C61:D61"/>
    <mergeCell ref="E61:F61"/>
    <mergeCell ref="E55:F55"/>
    <mergeCell ref="E57:F57"/>
    <mergeCell ref="C58:D58"/>
    <mergeCell ref="H56:I56"/>
    <mergeCell ref="M55:N55"/>
    <mergeCell ref="M61:N61"/>
    <mergeCell ref="C56:D56"/>
    <mergeCell ref="C57:D57"/>
    <mergeCell ref="J61:K61"/>
    <mergeCell ref="E60:F60"/>
    <mergeCell ref="H60:I60"/>
    <mergeCell ref="C59:D59"/>
    <mergeCell ref="E59:F59"/>
    <mergeCell ref="C60:D60"/>
    <mergeCell ref="J58:K58"/>
    <mergeCell ref="H61:I61"/>
    <mergeCell ref="H59:I59"/>
    <mergeCell ref="O59:P59"/>
    <mergeCell ref="Q47:U47"/>
    <mergeCell ref="V48:V49"/>
    <mergeCell ref="W49:X49"/>
    <mergeCell ref="Y49:Z49"/>
    <mergeCell ref="T50:U50"/>
    <mergeCell ref="T52:U52"/>
    <mergeCell ref="T51:U51"/>
    <mergeCell ref="T55:U55"/>
    <mergeCell ref="T54:U54"/>
    <mergeCell ref="T53:U53"/>
    <mergeCell ref="R49:S49"/>
    <mergeCell ref="O50:P50"/>
    <mergeCell ref="M51:N51"/>
    <mergeCell ref="O51:P51"/>
    <mergeCell ref="H51:I51"/>
    <mergeCell ref="J51:K51"/>
    <mergeCell ref="H53:I53"/>
    <mergeCell ref="M53:N53"/>
    <mergeCell ref="Q48:Q49"/>
    <mergeCell ref="H49:I49"/>
    <mergeCell ref="M60:N60"/>
    <mergeCell ref="R59:S59"/>
    <mergeCell ref="R56:S56"/>
    <mergeCell ref="J59:K59"/>
    <mergeCell ref="R60:S60"/>
    <mergeCell ref="W56:X56"/>
    <mergeCell ref="W57:X57"/>
    <mergeCell ref="W58:X58"/>
    <mergeCell ref="W59:X59"/>
    <mergeCell ref="W60:X60"/>
    <mergeCell ref="M59:N59"/>
    <mergeCell ref="O60:P60"/>
    <mergeCell ref="M56:N56"/>
    <mergeCell ref="Y61:Z61"/>
    <mergeCell ref="V47:Z47"/>
    <mergeCell ref="W48:Z48"/>
    <mergeCell ref="Y51:Z51"/>
    <mergeCell ref="Y52:Z52"/>
    <mergeCell ref="Y53:Z53"/>
    <mergeCell ref="Y54:Z54"/>
    <mergeCell ref="Y55:Z55"/>
    <mergeCell ref="Y56:Z56"/>
    <mergeCell ref="Y57:Z57"/>
    <mergeCell ref="Y58:Z58"/>
    <mergeCell ref="Y59:Z59"/>
    <mergeCell ref="W50:X50"/>
    <mergeCell ref="W51:X51"/>
    <mergeCell ref="W52:X52"/>
    <mergeCell ref="Y60:Z60"/>
    <mergeCell ref="Y50:Z50"/>
    <mergeCell ref="R61:S61"/>
    <mergeCell ref="W53:X53"/>
    <mergeCell ref="W54:X54"/>
    <mergeCell ref="W55:X55"/>
    <mergeCell ref="W61:X61"/>
    <mergeCell ref="T61:U61"/>
    <mergeCell ref="T60:U60"/>
    <mergeCell ref="T59:U59"/>
    <mergeCell ref="T58:U58"/>
    <mergeCell ref="T57:U57"/>
    <mergeCell ref="T56:U56"/>
  </mergeCells>
  <phoneticPr fontId="14" type="noConversion"/>
  <conditionalFormatting sqref="D18">
    <cfRule type="cellIs" dxfId="84" priority="57" stopIfTrue="1" operator="greaterThan">
      <formula>1</formula>
    </cfRule>
  </conditionalFormatting>
  <conditionalFormatting sqref="D19:D22">
    <cfRule type="cellIs" dxfId="83" priority="56" stopIfTrue="1" operator="greaterThan">
      <formula>1</formula>
    </cfRule>
  </conditionalFormatting>
  <conditionalFormatting sqref="D11:D17">
    <cfRule type="cellIs" dxfId="82" priority="55" stopIfTrue="1" operator="greaterThan">
      <formula>1</formula>
    </cfRule>
  </conditionalFormatting>
  <conditionalFormatting sqref="F11:F22">
    <cfRule type="cellIs" dxfId="81" priority="54" stopIfTrue="1" operator="greaterThan">
      <formula>1</formula>
    </cfRule>
  </conditionalFormatting>
  <conditionalFormatting sqref="I11:I19">
    <cfRule type="cellIs" dxfId="80" priority="53" stopIfTrue="1" operator="greaterThan">
      <formula>1</formula>
    </cfRule>
  </conditionalFormatting>
  <conditionalFormatting sqref="K11:K19">
    <cfRule type="cellIs" dxfId="79" priority="52" stopIfTrue="1" operator="greaterThan">
      <formula>1</formula>
    </cfRule>
  </conditionalFormatting>
  <conditionalFormatting sqref="N11:N19">
    <cfRule type="cellIs" dxfId="78" priority="51" stopIfTrue="1" operator="greaterThan">
      <formula>1</formula>
    </cfRule>
  </conditionalFormatting>
  <conditionalFormatting sqref="P11:P19">
    <cfRule type="cellIs" dxfId="77" priority="50" stopIfTrue="1" operator="greaterThan">
      <formula>1</formula>
    </cfRule>
  </conditionalFormatting>
  <conditionalFormatting sqref="E50:F61">
    <cfRule type="cellIs" dxfId="76" priority="49" stopIfTrue="1" operator="greaterThan">
      <formula>1</formula>
    </cfRule>
  </conditionalFormatting>
  <conditionalFormatting sqref="J50:K61">
    <cfRule type="cellIs" dxfId="75" priority="48" stopIfTrue="1" operator="greaterThan">
      <formula>1</formula>
    </cfRule>
  </conditionalFormatting>
  <conditionalFormatting sqref="O50:P61">
    <cfRule type="cellIs" dxfId="74" priority="47" stopIfTrue="1" operator="greaterThan">
      <formula>1</formula>
    </cfRule>
  </conditionalFormatting>
  <conditionalFormatting sqref="J50:K61">
    <cfRule type="cellIs" dxfId="73" priority="46" stopIfTrue="1" operator="greaterThan">
      <formula>1</formula>
    </cfRule>
  </conditionalFormatting>
  <conditionalFormatting sqref="O50:P61">
    <cfRule type="cellIs" dxfId="72" priority="45" stopIfTrue="1" operator="greaterThan">
      <formula>1</formula>
    </cfRule>
  </conditionalFormatting>
  <conditionalFormatting sqref="T50:T61">
    <cfRule type="cellIs" dxfId="71" priority="41" stopIfTrue="1" operator="greaterThan">
      <formula>1</formula>
    </cfRule>
  </conditionalFormatting>
  <conditionalFormatting sqref="X11:X22">
    <cfRule type="cellIs" dxfId="70" priority="44" stopIfTrue="1" operator="greaterThan">
      <formula>1</formula>
    </cfRule>
  </conditionalFormatting>
  <conditionalFormatting sqref="AA11:AA22">
    <cfRule type="cellIs" dxfId="69" priority="43" stopIfTrue="1" operator="greaterThan">
      <formula>1</formula>
    </cfRule>
  </conditionalFormatting>
  <conditionalFormatting sqref="T50:T61">
    <cfRule type="cellIs" dxfId="68" priority="42" stopIfTrue="1" operator="greaterThan">
      <formula>1</formula>
    </cfRule>
  </conditionalFormatting>
  <conditionalFormatting sqref="V35:AA38">
    <cfRule type="cellIs" dxfId="67" priority="31" stopIfTrue="1" operator="greaterThan">
      <formula>1</formula>
    </cfRule>
  </conditionalFormatting>
  <conditionalFormatting sqref="D35:D38">
    <cfRule type="cellIs" dxfId="66" priority="38" stopIfTrue="1" operator="greaterThan">
      <formula>1</formula>
    </cfRule>
  </conditionalFormatting>
  <conditionalFormatting sqref="P35:P38">
    <cfRule type="cellIs" dxfId="65" priority="33" stopIfTrue="1" operator="greaterThan">
      <formula>1</formula>
    </cfRule>
  </conditionalFormatting>
  <conditionalFormatting sqref="S35:S38">
    <cfRule type="cellIs" dxfId="64" priority="32" stopIfTrue="1" operator="greaterThan">
      <formula>1</formula>
    </cfRule>
  </conditionalFormatting>
  <conditionalFormatting sqref="L35:L38">
    <cfRule type="cellIs" dxfId="63" priority="2" stopIfTrue="1" operator="greaterThan">
      <formula>1</formula>
    </cfRule>
  </conditionalFormatting>
  <conditionalFormatting sqref="S11:S22">
    <cfRule type="cellIs" dxfId="62" priority="21" stopIfTrue="1" operator="greaterThan">
      <formula>1</formula>
    </cfRule>
  </conditionalFormatting>
  <conditionalFormatting sqref="U11:U22">
    <cfRule type="cellIs" dxfId="61" priority="20" stopIfTrue="1" operator="greaterThan">
      <formula>1</formula>
    </cfRule>
  </conditionalFormatting>
  <conditionalFormatting sqref="I20:I22">
    <cfRule type="cellIs" dxfId="60" priority="19" stopIfTrue="1" operator="greaterThan">
      <formula>1</formula>
    </cfRule>
  </conditionalFormatting>
  <conditionalFormatting sqref="K20:K22">
    <cfRule type="cellIs" dxfId="59" priority="18" stopIfTrue="1" operator="greaterThan">
      <formula>1</formula>
    </cfRule>
  </conditionalFormatting>
  <conditionalFormatting sqref="N20:N22">
    <cfRule type="cellIs" dxfId="58" priority="17" stopIfTrue="1" operator="greaterThan">
      <formula>1</formula>
    </cfRule>
  </conditionalFormatting>
  <conditionalFormatting sqref="P20:P22">
    <cfRule type="cellIs" dxfId="57" priority="16" stopIfTrue="1" operator="greaterThan">
      <formula>1</formula>
    </cfRule>
  </conditionalFormatting>
  <conditionalFormatting sqref="N35:N38">
    <cfRule type="cellIs" dxfId="56" priority="1" stopIfTrue="1" operator="greaterThan">
      <formula>1</formula>
    </cfRule>
  </conditionalFormatting>
  <conditionalFormatting sqref="Y50:Y61">
    <cfRule type="cellIs" dxfId="55" priority="12" stopIfTrue="1" operator="greaterThan">
      <formula>1</formula>
    </cfRule>
  </conditionalFormatting>
  <conditionalFormatting sqref="Y50:Y61">
    <cfRule type="cellIs" dxfId="54" priority="13" stopIfTrue="1" operator="greaterThan">
      <formula>1</formula>
    </cfRule>
  </conditionalFormatting>
  <conditionalFormatting sqref="F35:F38">
    <cfRule type="cellIs" dxfId="53" priority="5" stopIfTrue="1" operator="greaterThan">
      <formula>1</formula>
    </cfRule>
  </conditionalFormatting>
  <conditionalFormatting sqref="H35:H38">
    <cfRule type="cellIs" dxfId="52" priority="4" stopIfTrue="1" operator="greaterThan">
      <formula>1</formula>
    </cfRule>
  </conditionalFormatting>
  <conditionalFormatting sqref="J35:J38">
    <cfRule type="cellIs" dxfId="51" priority="3" stopIfTrue="1" operator="greaterThan">
      <formula>1</formula>
    </cfRule>
  </conditionalFormatting>
  <dataValidations count="2">
    <dataValidation type="whole" allowBlank="1" showInputMessage="1" showErrorMessage="1" sqref="Y11:Z22 J11:J19 L11:M19 G11:H19 V50:W61 O11:O19 V11:W22 Q35:R38 T35:U38 O35:O38 G35:G38">
      <formula1>0</formula1>
      <formula2>10000</formula2>
    </dataValidation>
    <dataValidation allowBlank="1" showInputMessage="1" showErrorMessage="1" sqref="T11:T19 Q50:S61"/>
  </dataValidations>
  <hyperlinks>
    <hyperlink ref="Y2" location="'1_IAA'!A1" display="Anterior"/>
    <hyperlink ref="Z2" location="'3_Av Ext'!A1" display="Seguinte"/>
    <hyperlink ref="X2" location="Início!A1" display="Início"/>
  </hyperlinks>
  <printOptions horizontalCentered="1"/>
  <pageMargins left="0.23622047244094491" right="0.23622047244094491" top="0.55118110236220474" bottom="0.55118110236220474" header="0.31496062992125984" footer="0.31496062992125984"/>
  <pageSetup paperSize="8" scale="51" orientation="landscape" r:id="rId1"/>
  <headerFooter alignWithMargins="0">
    <oddHeader>&amp;C&amp;"Calibri,Negrito"&amp;16Relatório TEIP 2015/2016</oddHeader>
    <oddFooter>&amp;RPág.&amp;P de &amp;N da secção 2</oddFooter>
  </headerFooter>
  <rowBreaks count="1" manualBreakCount="1">
    <brk id="4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0"/>
  <dimension ref="A1:AA60"/>
  <sheetViews>
    <sheetView showGridLines="0" workbookViewId="0">
      <selection activeCell="Z50" sqref="Z50"/>
    </sheetView>
  </sheetViews>
  <sheetFormatPr defaultRowHeight="12.75" x14ac:dyDescent="0.2"/>
  <cols>
    <col min="1" max="1" width="8.7109375" customWidth="1"/>
    <col min="2" max="15" width="6.140625" customWidth="1"/>
    <col min="16" max="16" width="14.42578125" hidden="1" customWidth="1"/>
    <col min="17" max="17" width="9.28515625" hidden="1" customWidth="1"/>
    <col min="18" max="18" width="7.42578125" hidden="1" customWidth="1"/>
    <col min="19" max="20" width="9.140625" hidden="1" customWidth="1"/>
    <col min="21" max="21" width="15.7109375" hidden="1" customWidth="1"/>
    <col min="22" max="27" width="9.140625" customWidth="1"/>
  </cols>
  <sheetData>
    <row r="1" spans="1:18" s="13" customFormat="1" ht="30" customHeight="1" x14ac:dyDescent="0.2">
      <c r="A1" s="110" t="str">
        <f>IF(Início!B6&lt;&gt;"",Início!B6,"")</f>
        <v>Agrupamento de Escolas Maximinos</v>
      </c>
      <c r="B1" s="29"/>
      <c r="C1" s="30"/>
      <c r="D1" s="30"/>
      <c r="E1" s="30"/>
      <c r="F1" s="30"/>
      <c r="G1" s="30"/>
      <c r="H1" s="30"/>
      <c r="I1" s="30"/>
      <c r="J1" s="30"/>
      <c r="K1" s="31"/>
      <c r="L1" s="434">
        <f>IF(Início!G5&gt;0,Início!G5,"")</f>
        <v>303089</v>
      </c>
      <c r="M1" s="527"/>
      <c r="N1" s="31"/>
      <c r="O1" s="31"/>
      <c r="P1" s="13">
        <f>L1</f>
        <v>303089</v>
      </c>
    </row>
    <row r="2" spans="1:18" x14ac:dyDescent="0.2">
      <c r="I2" s="26" t="s">
        <v>17</v>
      </c>
      <c r="J2" s="43"/>
      <c r="K2" s="27" t="s">
        <v>19</v>
      </c>
      <c r="L2" s="43"/>
      <c r="M2" s="26" t="s">
        <v>18</v>
      </c>
      <c r="N2" s="26"/>
      <c r="O2" s="26"/>
    </row>
    <row r="3" spans="1:18" ht="2.25" customHeight="1" x14ac:dyDescent="0.2">
      <c r="I3" s="26"/>
      <c r="J3" s="43"/>
      <c r="K3" s="27"/>
      <c r="L3" s="43"/>
      <c r="M3" s="26"/>
      <c r="N3" s="26"/>
      <c r="O3" s="26"/>
    </row>
    <row r="4" spans="1:18" ht="36.75" customHeight="1" x14ac:dyDescent="0.2">
      <c r="A4" s="549" t="s">
        <v>130</v>
      </c>
      <c r="B4" s="550"/>
      <c r="C4" s="550"/>
      <c r="D4" s="550"/>
      <c r="E4" s="550"/>
      <c r="F4" s="550"/>
      <c r="G4" s="550"/>
      <c r="H4" s="550"/>
      <c r="I4" s="550"/>
      <c r="J4" s="550"/>
      <c r="K4" s="550"/>
      <c r="L4" s="550"/>
      <c r="M4" s="550"/>
      <c r="N4" s="550"/>
      <c r="O4" s="568"/>
    </row>
    <row r="5" spans="1:18" s="39" customFormat="1" ht="36.75" customHeight="1" x14ac:dyDescent="0.2">
      <c r="A5" s="461" t="s">
        <v>198</v>
      </c>
      <c r="B5" s="462"/>
      <c r="C5" s="462"/>
      <c r="D5" s="462"/>
      <c r="E5" s="462"/>
      <c r="F5" s="462"/>
      <c r="G5" s="462"/>
      <c r="H5" s="572"/>
      <c r="I5" s="572"/>
      <c r="J5" s="572"/>
      <c r="K5" s="572"/>
      <c r="L5" s="572"/>
      <c r="M5" s="572"/>
      <c r="N5" s="572"/>
      <c r="O5" s="572"/>
      <c r="P5" s="89"/>
      <c r="Q5" s="89"/>
      <c r="R5" s="89"/>
    </row>
    <row r="6" spans="1:18" ht="23.25" customHeight="1" x14ac:dyDescent="0.2">
      <c r="A6" s="549" t="s">
        <v>298</v>
      </c>
      <c r="B6" s="550"/>
      <c r="C6" s="550"/>
      <c r="D6" s="550"/>
      <c r="E6" s="550"/>
      <c r="F6" s="550"/>
      <c r="G6" s="550"/>
      <c r="H6" s="550"/>
      <c r="I6" s="550"/>
      <c r="J6" s="550"/>
      <c r="K6" s="550"/>
      <c r="L6" s="550"/>
      <c r="M6" s="550"/>
      <c r="N6" s="550"/>
      <c r="O6" s="568"/>
    </row>
    <row r="7" spans="1:18" s="243" customFormat="1" ht="7.5" customHeight="1" x14ac:dyDescent="0.2">
      <c r="A7" s="573"/>
      <c r="B7" s="574"/>
      <c r="C7" s="574"/>
      <c r="D7" s="574"/>
      <c r="E7" s="574"/>
      <c r="F7" s="574"/>
      <c r="G7" s="574"/>
      <c r="H7" s="574"/>
      <c r="I7" s="574"/>
      <c r="J7" s="574"/>
      <c r="K7" s="574"/>
      <c r="L7" s="574"/>
      <c r="M7" s="574"/>
      <c r="N7" s="574"/>
      <c r="O7" s="574"/>
    </row>
    <row r="8" spans="1:18" s="243" customFormat="1" ht="24" customHeight="1" x14ac:dyDescent="0.2">
      <c r="A8" s="569" t="s">
        <v>291</v>
      </c>
      <c r="B8" s="570"/>
      <c r="C8" s="570"/>
      <c r="D8" s="570"/>
      <c r="E8" s="570"/>
      <c r="F8" s="570"/>
      <c r="G8" s="570"/>
      <c r="H8" s="570"/>
      <c r="I8" s="570"/>
      <c r="J8" s="570"/>
      <c r="K8" s="570"/>
      <c r="L8" s="570"/>
      <c r="M8" s="571"/>
      <c r="N8" s="571"/>
      <c r="O8" s="571"/>
    </row>
    <row r="9" spans="1:18" s="243" customFormat="1" ht="18" customHeight="1" x14ac:dyDescent="0.2">
      <c r="A9" s="244"/>
      <c r="B9" s="575" t="s">
        <v>292</v>
      </c>
      <c r="C9" s="576"/>
      <c r="D9" s="575" t="s">
        <v>293</v>
      </c>
      <c r="E9" s="576"/>
      <c r="F9" s="575" t="s">
        <v>294</v>
      </c>
      <c r="G9" s="576"/>
      <c r="H9" s="575" t="s">
        <v>295</v>
      </c>
      <c r="I9" s="576"/>
      <c r="J9" s="575" t="s">
        <v>296</v>
      </c>
      <c r="K9" s="576"/>
      <c r="L9" s="245"/>
      <c r="M9" s="245"/>
      <c r="N9" s="245"/>
      <c r="O9" s="245"/>
    </row>
    <row r="10" spans="1:18" s="243" customFormat="1" ht="18" customHeight="1" x14ac:dyDescent="0.2">
      <c r="A10" s="244"/>
      <c r="B10" s="577" t="s">
        <v>345</v>
      </c>
      <c r="C10" s="578"/>
      <c r="D10" s="577" t="s">
        <v>346</v>
      </c>
      <c r="E10" s="578"/>
      <c r="F10" s="577" t="s">
        <v>345</v>
      </c>
      <c r="G10" s="578"/>
      <c r="H10" s="577" t="s">
        <v>346</v>
      </c>
      <c r="I10" s="578"/>
      <c r="J10" s="577" t="s">
        <v>345</v>
      </c>
      <c r="K10" s="578"/>
      <c r="L10" s="245"/>
      <c r="M10" s="245"/>
      <c r="N10" s="245"/>
      <c r="O10" s="245"/>
    </row>
    <row r="11" spans="1:18" s="243" customFormat="1" ht="7.5" customHeight="1" x14ac:dyDescent="0.2">
      <c r="A11" s="244"/>
      <c r="B11" s="245"/>
      <c r="C11" s="245"/>
      <c r="D11" s="245"/>
      <c r="E11" s="245"/>
      <c r="F11" s="245"/>
      <c r="G11" s="245"/>
      <c r="H11" s="245"/>
      <c r="I11" s="245"/>
      <c r="J11" s="245"/>
      <c r="K11" s="245"/>
      <c r="L11" s="245"/>
      <c r="M11" s="245"/>
      <c r="N11" s="245"/>
      <c r="O11" s="245"/>
    </row>
    <row r="12" spans="1:18" s="246" customFormat="1" ht="27.75" customHeight="1" x14ac:dyDescent="0.2">
      <c r="A12" s="579" t="s">
        <v>297</v>
      </c>
      <c r="B12" s="579"/>
      <c r="C12" s="579"/>
      <c r="D12" s="579"/>
      <c r="E12" s="579"/>
      <c r="F12" s="579"/>
      <c r="G12" s="579"/>
      <c r="H12" s="579"/>
      <c r="I12" s="579"/>
      <c r="J12" s="579"/>
      <c r="K12" s="579"/>
      <c r="L12" s="579"/>
      <c r="M12" s="579"/>
      <c r="N12" s="579"/>
      <c r="O12" s="579"/>
    </row>
    <row r="13" spans="1:18" s="243" customFormat="1" ht="73.5" customHeight="1" x14ac:dyDescent="0.2">
      <c r="A13" s="458" t="s">
        <v>347</v>
      </c>
      <c r="B13" s="459"/>
      <c r="C13" s="459"/>
      <c r="D13" s="459"/>
      <c r="E13" s="459"/>
      <c r="F13" s="459"/>
      <c r="G13" s="459"/>
      <c r="H13" s="459"/>
      <c r="I13" s="459"/>
      <c r="J13" s="459"/>
      <c r="K13" s="459"/>
      <c r="L13" s="459"/>
      <c r="M13" s="459"/>
      <c r="N13" s="459"/>
      <c r="O13" s="460"/>
    </row>
    <row r="14" spans="1:18" s="243" customFormat="1" ht="17.25" customHeight="1" x14ac:dyDescent="0.2">
      <c r="A14" s="247"/>
      <c r="B14" s="245"/>
      <c r="C14" s="245"/>
      <c r="D14" s="245"/>
      <c r="E14" s="245"/>
      <c r="F14" s="245"/>
      <c r="G14" s="245"/>
      <c r="H14" s="248"/>
      <c r="I14" s="248"/>
      <c r="J14" s="248"/>
      <c r="K14" s="248"/>
      <c r="L14" s="248"/>
      <c r="M14" s="248"/>
      <c r="N14" s="248"/>
      <c r="O14" s="248"/>
    </row>
    <row r="15" spans="1:18" ht="33.75" customHeight="1" x14ac:dyDescent="0.2">
      <c r="A15" s="549" t="s">
        <v>288</v>
      </c>
      <c r="B15" s="550"/>
      <c r="C15" s="550"/>
      <c r="D15" s="550"/>
      <c r="E15" s="550"/>
      <c r="F15" s="550"/>
      <c r="G15" s="550"/>
      <c r="H15" s="550"/>
      <c r="I15" s="550"/>
      <c r="J15" s="550"/>
      <c r="K15" s="550"/>
      <c r="L15" s="550"/>
      <c r="M15" s="550"/>
      <c r="N15" s="550"/>
      <c r="O15" s="551"/>
    </row>
    <row r="16" spans="1:18" ht="10.5" customHeight="1" x14ac:dyDescent="0.25">
      <c r="C16" s="1"/>
      <c r="D16" s="1"/>
      <c r="E16" s="1"/>
    </row>
    <row r="17" spans="1:16" s="13" customFormat="1" ht="21.75" customHeight="1" x14ac:dyDescent="0.2">
      <c r="A17" s="566" t="s">
        <v>172</v>
      </c>
      <c r="B17" s="567"/>
      <c r="C17" s="567"/>
      <c r="D17" s="567"/>
      <c r="E17" s="567"/>
      <c r="F17" s="567"/>
      <c r="G17" s="567"/>
      <c r="H17" s="567"/>
      <c r="I17" s="567"/>
      <c r="J17" s="567"/>
      <c r="K17" s="567"/>
      <c r="L17" s="567"/>
      <c r="M17" s="567"/>
      <c r="N17" s="567"/>
      <c r="O17" s="567"/>
    </row>
    <row r="18" spans="1:16" s="15" customFormat="1" ht="15" customHeight="1" x14ac:dyDescent="0.2">
      <c r="A18" s="561" t="s">
        <v>48</v>
      </c>
      <c r="B18" s="547" t="s">
        <v>51</v>
      </c>
      <c r="C18" s="548"/>
      <c r="D18" s="547" t="s">
        <v>52</v>
      </c>
      <c r="E18" s="548"/>
      <c r="F18" s="547" t="s">
        <v>53</v>
      </c>
      <c r="G18" s="548"/>
      <c r="H18" s="547" t="s">
        <v>54</v>
      </c>
      <c r="I18" s="548"/>
      <c r="J18" s="547" t="s">
        <v>55</v>
      </c>
      <c r="K18" s="548"/>
      <c r="L18" s="560" t="s">
        <v>24</v>
      </c>
      <c r="M18" s="548"/>
      <c r="N18" s="559" t="s">
        <v>35</v>
      </c>
      <c r="O18" s="479"/>
    </row>
    <row r="19" spans="1:16" s="15" customFormat="1" ht="12" customHeight="1" x14ac:dyDescent="0.2">
      <c r="A19" s="562"/>
      <c r="B19" s="17" t="s">
        <v>21</v>
      </c>
      <c r="C19" s="18" t="s">
        <v>22</v>
      </c>
      <c r="D19" s="17" t="s">
        <v>21</v>
      </c>
      <c r="E19" s="18" t="s">
        <v>22</v>
      </c>
      <c r="F19" s="17" t="s">
        <v>21</v>
      </c>
      <c r="G19" s="18" t="s">
        <v>22</v>
      </c>
      <c r="H19" s="17" t="s">
        <v>21</v>
      </c>
      <c r="I19" s="18" t="s">
        <v>22</v>
      </c>
      <c r="J19" s="17" t="s">
        <v>21</v>
      </c>
      <c r="K19" s="18" t="s">
        <v>22</v>
      </c>
      <c r="L19" s="17" t="s">
        <v>21</v>
      </c>
      <c r="M19" s="18" t="s">
        <v>22</v>
      </c>
      <c r="N19" s="241" t="s">
        <v>21</v>
      </c>
      <c r="O19" s="242" t="s">
        <v>22</v>
      </c>
    </row>
    <row r="20" spans="1:16" s="15" customFormat="1" ht="17.25" customHeight="1" x14ac:dyDescent="0.2">
      <c r="A20" s="19" t="s">
        <v>169</v>
      </c>
      <c r="B20" s="102">
        <v>0</v>
      </c>
      <c r="C20" s="34">
        <f>IF(B20&lt;&gt;"",B20/($B20+$D20+$F20+$H20+$J20),"")</f>
        <v>0</v>
      </c>
      <c r="D20" s="101">
        <v>29</v>
      </c>
      <c r="E20" s="34">
        <f>IF(D20&lt;&gt;"",D20/($B20+$D20+$F20+$H20+$J20),"")</f>
        <v>0.35365853658536583</v>
      </c>
      <c r="F20" s="101">
        <v>38</v>
      </c>
      <c r="G20" s="34">
        <f>IF(F20&lt;&gt;"",F20/($B20+$D20+$F20+$H20+$J20),"")</f>
        <v>0.46341463414634149</v>
      </c>
      <c r="H20" s="101">
        <v>15</v>
      </c>
      <c r="I20" s="34">
        <f>IF(H20&lt;&gt;"",H20/($B20+$D20+$F20+$H20+$J20),"")</f>
        <v>0.18292682926829268</v>
      </c>
      <c r="J20" s="101">
        <v>0</v>
      </c>
      <c r="K20" s="34">
        <f>IF(J20&lt;&gt;"",J20/($B20+$D20+$F20+$H20+$J20),"")</f>
        <v>0</v>
      </c>
      <c r="L20" s="101">
        <v>0</v>
      </c>
      <c r="M20" s="34">
        <f>IF(L20&lt;&gt;"",L20/($B20+$D20+$F20+$H20+$J20+$L20),"")</f>
        <v>0</v>
      </c>
      <c r="N20" s="236">
        <f>IF(OR(B20&lt;&gt;"",D20&lt;&gt;"",F20&lt;&gt;""),B20+D20+F20,"")</f>
        <v>67</v>
      </c>
      <c r="O20" s="34">
        <f t="shared" ref="N20:O24" si="0">IF(OR(C20&lt;&gt;"",E20&lt;&gt;"",G20&lt;&gt;""),C20+E20+G20,"")</f>
        <v>0.81707317073170738</v>
      </c>
      <c r="P20" s="15">
        <v>17</v>
      </c>
    </row>
    <row r="21" spans="1:16" s="15" customFormat="1" ht="17.25" customHeight="1" x14ac:dyDescent="0.2">
      <c r="A21" s="19" t="s">
        <v>60</v>
      </c>
      <c r="B21" s="102">
        <v>4</v>
      </c>
      <c r="C21" s="34">
        <f>IF(B21&lt;&gt;"",B21/($B21+$D21+$F21+$H21+$J21),"")</f>
        <v>2.7210884353741496E-2</v>
      </c>
      <c r="D21" s="101">
        <v>29</v>
      </c>
      <c r="E21" s="34">
        <f>IF(D21&lt;&gt;"",D21/($B21+$D21+$F21+$H21+$J21),"")</f>
        <v>0.19727891156462585</v>
      </c>
      <c r="F21" s="101">
        <v>56</v>
      </c>
      <c r="G21" s="34">
        <f>IF(F21&lt;&gt;"",F21/($B21+$D21+$F21+$H21+$J21),"")</f>
        <v>0.38095238095238093</v>
      </c>
      <c r="H21" s="101">
        <v>58</v>
      </c>
      <c r="I21" s="34">
        <f>IF(H21&lt;&gt;"",H21/($B21+$D21+$F21+$H21+$J21),"")</f>
        <v>0.39455782312925169</v>
      </c>
      <c r="J21" s="101">
        <v>0</v>
      </c>
      <c r="K21" s="34">
        <f>IF(J21&lt;&gt;"",J21/($B21+$D21+$F21+$H21+$J21),"")</f>
        <v>0</v>
      </c>
      <c r="L21" s="101">
        <v>0</v>
      </c>
      <c r="M21" s="34">
        <f>IF(L21&lt;&gt;"",L21/($B21+$D21+$F21+$H21+$J21+$L21),"")</f>
        <v>0</v>
      </c>
      <c r="N21" s="236">
        <f t="shared" si="0"/>
        <v>89</v>
      </c>
      <c r="O21" s="34">
        <f t="shared" si="0"/>
        <v>0.60544217687074831</v>
      </c>
      <c r="P21" s="15">
        <v>18</v>
      </c>
    </row>
    <row r="22" spans="1:16" s="15" customFormat="1" ht="17.25" customHeight="1" x14ac:dyDescent="0.2">
      <c r="A22" s="19" t="s">
        <v>129</v>
      </c>
      <c r="B22" s="102">
        <v>2</v>
      </c>
      <c r="C22" s="34">
        <f>IF(B22&lt;&gt;"",B22/($B22+$D22+$F22+$H22+$J22),"")</f>
        <v>1.3071895424836602E-2</v>
      </c>
      <c r="D22" s="101">
        <v>37</v>
      </c>
      <c r="E22" s="34">
        <f>IF(D22&lt;&gt;"",D22/($B22+$D22+$F22+$H22+$J22),"")</f>
        <v>0.24183006535947713</v>
      </c>
      <c r="F22" s="101">
        <v>79</v>
      </c>
      <c r="G22" s="34">
        <f>IF(F22&lt;&gt;"",F22/($B22+$D22+$F22+$H22+$J22),"")</f>
        <v>0.5163398692810458</v>
      </c>
      <c r="H22" s="101">
        <v>35</v>
      </c>
      <c r="I22" s="34">
        <f>IF(H22&lt;&gt;"",H22/($B22+$D22+$F22+$H22+$J22),"")</f>
        <v>0.22875816993464052</v>
      </c>
      <c r="J22" s="101">
        <v>0</v>
      </c>
      <c r="K22" s="34">
        <f>IF(J22&lt;&gt;"",J22/($B22+$D22+$F22+$H22+$J22),"")</f>
        <v>0</v>
      </c>
      <c r="L22" s="101">
        <v>1</v>
      </c>
      <c r="M22" s="34">
        <f>IF(L22&lt;&gt;"",L22/($B22+$D22+$F22+$H22+$J22+$L22),"")</f>
        <v>6.4935064935064939E-3</v>
      </c>
      <c r="N22" s="236">
        <f t="shared" si="0"/>
        <v>118</v>
      </c>
      <c r="O22" s="34">
        <f t="shared" si="0"/>
        <v>0.77124183006535951</v>
      </c>
      <c r="P22" s="15">
        <v>19</v>
      </c>
    </row>
    <row r="23" spans="1:16" s="15" customFormat="1" ht="17.25" customHeight="1" x14ac:dyDescent="0.2">
      <c r="A23" s="19" t="s">
        <v>164</v>
      </c>
      <c r="B23" s="102">
        <v>2</v>
      </c>
      <c r="C23" s="250">
        <f t="shared" ref="C23:C24" si="1">IF(B23&lt;&gt;"",B23/($B23+$D23+$F23+$H23+$J23),"")</f>
        <v>1.3888888888888888E-2</v>
      </c>
      <c r="D23" s="101">
        <v>33</v>
      </c>
      <c r="E23" s="250">
        <f t="shared" ref="E23:E24" si="2">IF(D23&lt;&gt;"",D23/($B23+$D23+$F23+$H23+$J23),"")</f>
        <v>0.22916666666666666</v>
      </c>
      <c r="F23" s="101">
        <v>78</v>
      </c>
      <c r="G23" s="250">
        <f t="shared" ref="G23:G24" si="3">IF(F23&lt;&gt;"",F23/($B23+$D23+$F23+$H23+$J23),"")</f>
        <v>0.54166666666666663</v>
      </c>
      <c r="H23" s="101">
        <v>31</v>
      </c>
      <c r="I23" s="250">
        <f t="shared" ref="I23:I24" si="4">IF(H23&lt;&gt;"",H23/($B23+$D23+$F23+$H23+$J23),"")</f>
        <v>0.21527777777777779</v>
      </c>
      <c r="J23" s="101">
        <v>0</v>
      </c>
      <c r="K23" s="250">
        <f t="shared" ref="K23:K24" si="5">IF(J23&lt;&gt;"",J23/($B23+$D23+$F23+$H23+$J23),"")</f>
        <v>0</v>
      </c>
      <c r="L23" s="101">
        <v>0</v>
      </c>
      <c r="M23" s="34">
        <f>IF(L23&lt;&gt;"",L23/($B23+$D23+$F23+$H23+$J23+$L23),"")</f>
        <v>0</v>
      </c>
      <c r="N23" s="236">
        <f>IF(OR(B23&lt;&gt;"",D23&lt;&gt;"",F23&lt;&gt;""),B23+D23+F23,"")</f>
        <v>113</v>
      </c>
      <c r="O23" s="34">
        <f>IF(OR(C23&lt;&gt;"",E23&lt;&gt;"",G23&lt;&gt;""),C23+E23+G23,"")</f>
        <v>0.78472222222222221</v>
      </c>
      <c r="P23" s="15">
        <v>20</v>
      </c>
    </row>
    <row r="24" spans="1:16" s="15" customFormat="1" ht="17.25" customHeight="1" x14ac:dyDescent="0.2">
      <c r="A24" s="19" t="s">
        <v>203</v>
      </c>
      <c r="B24" s="384">
        <v>3</v>
      </c>
      <c r="C24" s="34">
        <f t="shared" si="1"/>
        <v>2.2727272727272728E-2</v>
      </c>
      <c r="D24" s="385">
        <v>17</v>
      </c>
      <c r="E24" s="34">
        <f t="shared" si="2"/>
        <v>0.12878787878787878</v>
      </c>
      <c r="F24" s="385">
        <v>66</v>
      </c>
      <c r="G24" s="34">
        <f t="shared" si="3"/>
        <v>0.5</v>
      </c>
      <c r="H24" s="385">
        <v>45</v>
      </c>
      <c r="I24" s="34">
        <f t="shared" si="4"/>
        <v>0.34090909090909088</v>
      </c>
      <c r="J24" s="385">
        <v>1</v>
      </c>
      <c r="K24" s="34">
        <f t="shared" si="5"/>
        <v>7.575757575757576E-3</v>
      </c>
      <c r="L24" s="386">
        <v>0</v>
      </c>
      <c r="M24" s="34">
        <f>IF(L24&lt;&gt;"",L24/($B24+$D24+$F24+$H24+$J24+$L24),"")</f>
        <v>0</v>
      </c>
      <c r="N24" s="236">
        <f t="shared" si="0"/>
        <v>86</v>
      </c>
      <c r="O24" s="34">
        <f>IF(OR(C24&lt;&gt;"",E24&lt;&gt;"",G24&lt;&gt;""),C24+E24+G24,"")</f>
        <v>0.65151515151515149</v>
      </c>
      <c r="P24" s="15">
        <v>21</v>
      </c>
    </row>
    <row r="25" spans="1:16" ht="10.5" customHeight="1" x14ac:dyDescent="0.25">
      <c r="C25" s="1"/>
      <c r="D25" s="1"/>
      <c r="E25" s="1"/>
    </row>
    <row r="26" spans="1:16" s="13" customFormat="1" ht="21.75" customHeight="1" x14ac:dyDescent="0.2">
      <c r="A26" s="566" t="s">
        <v>173</v>
      </c>
      <c r="B26" s="567"/>
      <c r="C26" s="567"/>
      <c r="D26" s="567"/>
      <c r="E26" s="567"/>
      <c r="F26" s="567"/>
      <c r="G26" s="567"/>
      <c r="H26" s="567"/>
      <c r="I26" s="567"/>
      <c r="J26" s="567"/>
      <c r="K26" s="567"/>
      <c r="L26" s="567"/>
      <c r="M26" s="567"/>
      <c r="N26" s="567"/>
      <c r="O26" s="567"/>
    </row>
    <row r="27" spans="1:16" s="15" customFormat="1" ht="15" customHeight="1" x14ac:dyDescent="0.2">
      <c r="A27" s="561" t="s">
        <v>48</v>
      </c>
      <c r="B27" s="547" t="s">
        <v>51</v>
      </c>
      <c r="C27" s="548"/>
      <c r="D27" s="547" t="s">
        <v>52</v>
      </c>
      <c r="E27" s="548"/>
      <c r="F27" s="547" t="s">
        <v>53</v>
      </c>
      <c r="G27" s="548"/>
      <c r="H27" s="547" t="s">
        <v>54</v>
      </c>
      <c r="I27" s="548"/>
      <c r="J27" s="547" t="s">
        <v>55</v>
      </c>
      <c r="K27" s="548"/>
      <c r="L27" s="560" t="s">
        <v>24</v>
      </c>
      <c r="M27" s="548"/>
      <c r="N27" s="559" t="s">
        <v>35</v>
      </c>
      <c r="O27" s="479"/>
    </row>
    <row r="28" spans="1:16" s="15" customFormat="1" ht="12" customHeight="1" x14ac:dyDescent="0.2">
      <c r="A28" s="562"/>
      <c r="B28" s="17" t="s">
        <v>21</v>
      </c>
      <c r="C28" s="18" t="s">
        <v>22</v>
      </c>
      <c r="D28" s="17" t="s">
        <v>21</v>
      </c>
      <c r="E28" s="18" t="s">
        <v>22</v>
      </c>
      <c r="F28" s="17" t="s">
        <v>21</v>
      </c>
      <c r="G28" s="18" t="s">
        <v>22</v>
      </c>
      <c r="H28" s="17" t="s">
        <v>21</v>
      </c>
      <c r="I28" s="18" t="s">
        <v>22</v>
      </c>
      <c r="J28" s="17" t="s">
        <v>21</v>
      </c>
      <c r="K28" s="18" t="s">
        <v>22</v>
      </c>
      <c r="L28" s="17" t="s">
        <v>21</v>
      </c>
      <c r="M28" s="18" t="s">
        <v>22</v>
      </c>
      <c r="N28" s="241" t="s">
        <v>21</v>
      </c>
      <c r="O28" s="242" t="s">
        <v>22</v>
      </c>
    </row>
    <row r="29" spans="1:16" s="15" customFormat="1" ht="17.25" customHeight="1" x14ac:dyDescent="0.2">
      <c r="A29" s="19" t="s">
        <v>169</v>
      </c>
      <c r="B29" s="102">
        <v>16</v>
      </c>
      <c r="C29" s="34">
        <f>IF(B29&lt;&gt;"",B29/($B29+$D29+$F29+$H29+$J29),"")</f>
        <v>0.1951219512195122</v>
      </c>
      <c r="D29" s="101">
        <v>25</v>
      </c>
      <c r="E29" s="34">
        <f>IF(D29&lt;&gt;"",D29/($B29+$D29+$F29+$H29+$J29),"")</f>
        <v>0.3048780487804878</v>
      </c>
      <c r="F29" s="101">
        <v>20</v>
      </c>
      <c r="G29" s="34">
        <f>IF(F29&lt;&gt;"",F29/($B29+$D29+$F29+$H29+$J29),"")</f>
        <v>0.24390243902439024</v>
      </c>
      <c r="H29" s="101">
        <v>19</v>
      </c>
      <c r="I29" s="34">
        <f>IF(H29&lt;&gt;"",H29/($B29+$D29+$F29+$H29+$J29),"")</f>
        <v>0.23170731707317074</v>
      </c>
      <c r="J29" s="101">
        <v>2</v>
      </c>
      <c r="K29" s="34">
        <f>IF(J29&lt;&gt;"",J29/($B29+$D29+$F29+$H29+$J29),"")</f>
        <v>2.4390243902439025E-2</v>
      </c>
      <c r="L29" s="101">
        <v>0</v>
      </c>
      <c r="M29" s="34">
        <f>IF(L29&lt;&gt;"",L29/($B29+$D29+$F29+$H29+$J29+$L29),"")</f>
        <v>0</v>
      </c>
      <c r="N29" s="236">
        <f>IF(OR(B29&lt;&gt;"",D29&lt;&gt;"",F29&lt;&gt;""),B29+D29+F29,"")</f>
        <v>61</v>
      </c>
      <c r="O29" s="34">
        <f>IF(OR(C29&lt;&gt;"",E29&lt;&gt;"",G29&lt;&gt;""),C29+E29+G29,"")</f>
        <v>0.74390243902439024</v>
      </c>
      <c r="P29" s="15">
        <v>22</v>
      </c>
    </row>
    <row r="30" spans="1:16" s="15" customFormat="1" ht="17.25" customHeight="1" x14ac:dyDescent="0.2">
      <c r="A30" s="19" t="s">
        <v>60</v>
      </c>
      <c r="B30" s="102">
        <v>8</v>
      </c>
      <c r="C30" s="34">
        <f>IF(B30&lt;&gt;"",B30/($B30+$D30+$F30+$H30+$J30),"")</f>
        <v>5.4421768707482991E-2</v>
      </c>
      <c r="D30" s="101">
        <v>16</v>
      </c>
      <c r="E30" s="34">
        <f>IF(D30&lt;&gt;"",D30/($B30+$D30+$F30+$H30+$J30),"")</f>
        <v>0.10884353741496598</v>
      </c>
      <c r="F30" s="101">
        <v>29</v>
      </c>
      <c r="G30" s="34">
        <f>IF(F30&lt;&gt;"",F30/($B30+$D30+$F30+$H30+$J30),"")</f>
        <v>0.19727891156462585</v>
      </c>
      <c r="H30" s="101">
        <v>67</v>
      </c>
      <c r="I30" s="34">
        <f>IF(H30&lt;&gt;"",H30/($B30+$D30+$F30+$H30+$J30),"")</f>
        <v>0.45578231292517007</v>
      </c>
      <c r="J30" s="101">
        <v>27</v>
      </c>
      <c r="K30" s="34">
        <f>IF(J30&lt;&gt;"",J30/($B30+$D30+$F30+$H30+$J30),"")</f>
        <v>0.18367346938775511</v>
      </c>
      <c r="L30" s="101">
        <v>0</v>
      </c>
      <c r="M30" s="34">
        <f>IF(L30&lt;&gt;"",L30/($B30+$D30+$F30+$H30+$J30+$L30),"")</f>
        <v>0</v>
      </c>
      <c r="N30" s="236">
        <f>IF(OR(B30&lt;&gt;"",D30&lt;&gt;"",F30&lt;&gt;""),B30+D30+F30,"")</f>
        <v>53</v>
      </c>
      <c r="O30" s="34">
        <f>IF(OR(C30&lt;&gt;"",E30&lt;&gt;"",G30&lt;&gt;""),C30+E30+G30,"")</f>
        <v>0.36054421768707479</v>
      </c>
      <c r="P30" s="15">
        <v>23</v>
      </c>
    </row>
    <row r="31" spans="1:16" s="15" customFormat="1" ht="17.25" customHeight="1" x14ac:dyDescent="0.2">
      <c r="A31" s="19" t="s">
        <v>129</v>
      </c>
      <c r="B31" s="102">
        <v>4</v>
      </c>
      <c r="C31" s="34">
        <f>IF(B31&lt;&gt;"",B31/($B31+$D31+$F31+$H31+$J31),"")</f>
        <v>2.6143790849673203E-2</v>
      </c>
      <c r="D31" s="101">
        <v>24</v>
      </c>
      <c r="E31" s="34">
        <f>IF(D31&lt;&gt;"",D31/($B31+$D31+$F31+$H31+$J31),"")</f>
        <v>0.15686274509803921</v>
      </c>
      <c r="F31" s="101">
        <v>45</v>
      </c>
      <c r="G31" s="34">
        <f>IF(F31&lt;&gt;"",F31/($B31+$D31+$F31+$H31+$J31),"")</f>
        <v>0.29411764705882354</v>
      </c>
      <c r="H31" s="101">
        <v>71</v>
      </c>
      <c r="I31" s="34">
        <f>IF(H31&lt;&gt;"",H31/($B31+$D31+$F31+$H31+$J31),"")</f>
        <v>0.46405228758169936</v>
      </c>
      <c r="J31" s="101">
        <v>9</v>
      </c>
      <c r="K31" s="34">
        <f>IF(J31&lt;&gt;"",J31/($B31+$D31+$F31+$H31+$J31),"")</f>
        <v>5.8823529411764705E-2</v>
      </c>
      <c r="L31" s="101">
        <v>1</v>
      </c>
      <c r="M31" s="34">
        <f>IF(L31&lt;&gt;"",L31/($B31+$D31+$F31+$H31+$J31+$L31),"")</f>
        <v>6.4935064935064939E-3</v>
      </c>
      <c r="N31" s="236">
        <f>IF(OR(B31&lt;&gt;"",D31&lt;&gt;"",F31&lt;&gt;""),B31+D31+F31,"")</f>
        <v>73</v>
      </c>
      <c r="O31" s="34">
        <f>IF(OR(C31&lt;&gt;"",E31&lt;&gt;"",G31&lt;&gt;""),IF(C31&lt;&gt;"",C31,0)+IF(E31&lt;&gt;"",E31,0)+IF(G31&lt;&gt;"",G31,0),"")</f>
        <v>0.47712418300653592</v>
      </c>
      <c r="P31" s="15">
        <v>24</v>
      </c>
    </row>
    <row r="32" spans="1:16" s="15" customFormat="1" ht="17.25" customHeight="1" x14ac:dyDescent="0.2">
      <c r="A32" s="19" t="s">
        <v>164</v>
      </c>
      <c r="B32" s="102">
        <v>6</v>
      </c>
      <c r="C32" s="250">
        <f>IF(B32&lt;&gt;"",B32/($B32+$D32+$F32+$H32+$J32),"")</f>
        <v>4.1666666666666664E-2</v>
      </c>
      <c r="D32" s="101">
        <v>29</v>
      </c>
      <c r="E32" s="250">
        <f>IF(D32&lt;&gt;"",D32/($B32+$D32+$F32+$H32+$J32),"")</f>
        <v>0.2013888888888889</v>
      </c>
      <c r="F32" s="101">
        <v>29</v>
      </c>
      <c r="G32" s="250">
        <f>IF(F32&lt;&gt;"",F32/($B32+$D32+$F32+$H32+$J32),"")</f>
        <v>0.2013888888888889</v>
      </c>
      <c r="H32" s="101">
        <v>56</v>
      </c>
      <c r="I32" s="250">
        <f>IF(H32&lt;&gt;"",H32/($B32+$D32+$F32+$H32+$J32),"")</f>
        <v>0.3888888888888889</v>
      </c>
      <c r="J32" s="101">
        <v>24</v>
      </c>
      <c r="K32" s="250">
        <f>IF(J32&lt;&gt;"",J32/($B32+$D32+$F32+$H32+$J32),"")</f>
        <v>0.16666666666666666</v>
      </c>
      <c r="L32" s="101">
        <v>0</v>
      </c>
      <c r="M32" s="250">
        <f>IF(L32&lt;&gt;"",L32/($B32+$D32+$F32+$H32+$J32+$L32),"")</f>
        <v>0</v>
      </c>
      <c r="N32" s="365">
        <f>IF(OR(B32&lt;&gt;"",D32&lt;&gt;"",F32&lt;&gt;""),B32+D32+F32,"")</f>
        <v>64</v>
      </c>
      <c r="O32" s="34">
        <f>IF(OR(C32&lt;&gt;"",E32&lt;&gt;"",G32&lt;&gt;""),IF(C32&lt;&gt;"",C32,0)+IF(E32&lt;&gt;"",E32,0)+IF(G32&lt;&gt;"",G32,0),"")</f>
        <v>0.44444444444444442</v>
      </c>
      <c r="P32" s="15">
        <v>25</v>
      </c>
    </row>
    <row r="33" spans="1:27" s="15" customFormat="1" ht="17.25" customHeight="1" x14ac:dyDescent="0.2">
      <c r="A33" s="19" t="s">
        <v>203</v>
      </c>
      <c r="B33" s="384">
        <v>10</v>
      </c>
      <c r="C33" s="34">
        <f>IF(B33&lt;&gt;"",B33/($B33+$D33+$F33+$H33+$J33),"")</f>
        <v>7.575757575757576E-2</v>
      </c>
      <c r="D33" s="385">
        <v>32</v>
      </c>
      <c r="E33" s="34">
        <f>IF(D33&lt;&gt;"",D33/($B33+$D33+$F33+$H33+$J33),"")</f>
        <v>0.24242424242424243</v>
      </c>
      <c r="F33" s="385">
        <v>33</v>
      </c>
      <c r="G33" s="34">
        <f>IF(F33&lt;&gt;"",F33/($B33+$D33+$F33+$H33+$J33),"")</f>
        <v>0.25</v>
      </c>
      <c r="H33" s="385">
        <v>36</v>
      </c>
      <c r="I33" s="34">
        <f>IF(H33&lt;&gt;"",H33/($B33+$D33+$F33+$H33+$J33),"")</f>
        <v>0.27272727272727271</v>
      </c>
      <c r="J33" s="385">
        <v>21</v>
      </c>
      <c r="K33" s="34">
        <f>IF(J33&lt;&gt;"",J33/($B33+$D33+$F33+$H33+$J33),"")</f>
        <v>0.15909090909090909</v>
      </c>
      <c r="L33" s="386">
        <v>0</v>
      </c>
      <c r="M33" s="34">
        <f>IF(L33&lt;&gt;"",L33/($B33+$D33+$F33+$H33+$J33+$L33),"")</f>
        <v>0</v>
      </c>
      <c r="N33" s="34"/>
      <c r="O33" s="34">
        <f>IF(OR(C33&lt;&gt;"",E33&lt;&gt;"",G33&lt;&gt;""),C33+E33+G33,"")</f>
        <v>0.56818181818181812</v>
      </c>
      <c r="P33" s="15">
        <v>26</v>
      </c>
    </row>
    <row r="34" spans="1:27" hidden="1" x14ac:dyDescent="0.2">
      <c r="A34" s="107"/>
      <c r="W34" s="15"/>
      <c r="X34" s="15"/>
      <c r="Y34" s="15"/>
      <c r="Z34" s="15"/>
      <c r="AA34" s="15"/>
    </row>
    <row r="35" spans="1:27" s="14" customFormat="1" ht="18" customHeight="1" x14ac:dyDescent="0.2">
      <c r="A35" s="6" t="s">
        <v>217</v>
      </c>
      <c r="W35" s="15"/>
      <c r="X35" s="15"/>
      <c r="Y35" s="15"/>
      <c r="Z35" s="15"/>
      <c r="AA35" s="15"/>
    </row>
    <row r="36" spans="1:27" ht="73.5" customHeight="1" x14ac:dyDescent="0.2">
      <c r="A36" s="458" t="s">
        <v>356</v>
      </c>
      <c r="B36" s="459"/>
      <c r="C36" s="459"/>
      <c r="D36" s="459"/>
      <c r="E36" s="459"/>
      <c r="F36" s="459"/>
      <c r="G36" s="459"/>
      <c r="H36" s="459"/>
      <c r="I36" s="459"/>
      <c r="J36" s="459"/>
      <c r="K36" s="459"/>
      <c r="L36" s="459"/>
      <c r="M36" s="459"/>
      <c r="N36" s="459"/>
      <c r="O36" s="460"/>
    </row>
    <row r="37" spans="1:27" ht="10.5" customHeight="1" x14ac:dyDescent="0.2">
      <c r="A37" s="82"/>
      <c r="B37" s="83"/>
      <c r="C37" s="83"/>
      <c r="D37" s="83"/>
      <c r="E37" s="83"/>
      <c r="F37" s="83"/>
      <c r="G37" s="83"/>
      <c r="H37" s="3"/>
      <c r="I37" s="3"/>
      <c r="J37" s="3"/>
      <c r="K37" s="3"/>
      <c r="L37" s="3"/>
      <c r="M37" s="3"/>
      <c r="N37" s="3"/>
      <c r="O37" s="3"/>
    </row>
    <row r="38" spans="1:27" ht="33.75" customHeight="1" x14ac:dyDescent="0.2">
      <c r="A38" s="549" t="s">
        <v>289</v>
      </c>
      <c r="B38" s="550"/>
      <c r="C38" s="550"/>
      <c r="D38" s="550"/>
      <c r="E38" s="550"/>
      <c r="F38" s="550"/>
      <c r="G38" s="550"/>
      <c r="H38" s="550"/>
      <c r="I38" s="550"/>
      <c r="J38" s="550"/>
      <c r="K38" s="550"/>
      <c r="L38" s="550"/>
      <c r="M38" s="550"/>
      <c r="N38" s="550"/>
      <c r="O38" s="551"/>
    </row>
    <row r="39" spans="1:27" ht="10.5" customHeight="1" x14ac:dyDescent="0.25">
      <c r="C39" s="1"/>
      <c r="D39" s="1"/>
      <c r="E39" s="1"/>
    </row>
    <row r="40" spans="1:27" s="70" customFormat="1" ht="46.5" customHeight="1" x14ac:dyDescent="0.2">
      <c r="C40" s="545" t="s">
        <v>37</v>
      </c>
      <c r="D40" s="545"/>
      <c r="E40" s="545"/>
      <c r="F40" s="563" t="s">
        <v>174</v>
      </c>
      <c r="G40" s="564"/>
      <c r="H40" s="564"/>
      <c r="I40" s="565"/>
      <c r="J40" s="563" t="s">
        <v>175</v>
      </c>
      <c r="K40" s="564"/>
      <c r="L40" s="564"/>
      <c r="M40" s="565"/>
      <c r="N40" s="238"/>
    </row>
    <row r="41" spans="1:27" s="84" customFormat="1" ht="23.25" customHeight="1" x14ac:dyDescent="0.2">
      <c r="C41" s="552" t="s">
        <v>48</v>
      </c>
      <c r="D41" s="553"/>
      <c r="E41" s="554"/>
      <c r="F41" s="552" t="s">
        <v>131</v>
      </c>
      <c r="G41" s="558"/>
      <c r="H41" s="552" t="s">
        <v>132</v>
      </c>
      <c r="I41" s="558"/>
      <c r="J41" s="552" t="s">
        <v>131</v>
      </c>
      <c r="K41" s="558"/>
      <c r="L41" s="552" t="s">
        <v>132</v>
      </c>
      <c r="M41" s="558"/>
      <c r="N41" s="238"/>
    </row>
    <row r="42" spans="1:27" s="84" customFormat="1" ht="13.5" customHeight="1" x14ac:dyDescent="0.2">
      <c r="C42" s="555"/>
      <c r="D42" s="556"/>
      <c r="E42" s="557"/>
      <c r="F42" s="103" t="s">
        <v>21</v>
      </c>
      <c r="G42" s="85" t="s">
        <v>22</v>
      </c>
      <c r="H42" s="103" t="s">
        <v>21</v>
      </c>
      <c r="I42" s="85" t="s">
        <v>22</v>
      </c>
      <c r="J42" s="103" t="s">
        <v>21</v>
      </c>
      <c r="K42" s="85" t="s">
        <v>22</v>
      </c>
      <c r="L42" s="103" t="s">
        <v>21</v>
      </c>
      <c r="M42" s="85" t="s">
        <v>22</v>
      </c>
      <c r="N42" s="239"/>
    </row>
    <row r="43" spans="1:27" s="84" customFormat="1" ht="15.75" customHeight="1" x14ac:dyDescent="0.2">
      <c r="C43" s="545" t="s">
        <v>168</v>
      </c>
      <c r="D43" s="545"/>
      <c r="E43" s="546"/>
      <c r="F43" s="380" t="s">
        <v>118</v>
      </c>
      <c r="G43" s="381">
        <v>23.75</v>
      </c>
      <c r="H43" s="380" t="s">
        <v>118</v>
      </c>
      <c r="I43" s="381">
        <v>76.25</v>
      </c>
      <c r="J43" s="380" t="s">
        <v>118</v>
      </c>
      <c r="K43" s="381">
        <v>23.91</v>
      </c>
      <c r="L43" s="380" t="s">
        <v>118</v>
      </c>
      <c r="M43" s="382">
        <v>76.09</v>
      </c>
      <c r="N43" s="239"/>
      <c r="O43" s="86"/>
      <c r="P43" s="84">
        <v>1</v>
      </c>
      <c r="Q43" s="84">
        <v>6</v>
      </c>
    </row>
    <row r="44" spans="1:27" s="84" customFormat="1" ht="15.75" customHeight="1" x14ac:dyDescent="0.2">
      <c r="C44" s="545" t="s">
        <v>59</v>
      </c>
      <c r="D44" s="545"/>
      <c r="E44" s="546"/>
      <c r="F44" s="380" t="s">
        <v>118</v>
      </c>
      <c r="G44" s="381">
        <v>44.44</v>
      </c>
      <c r="H44" s="380" t="s">
        <v>118</v>
      </c>
      <c r="I44" s="381">
        <v>55.56</v>
      </c>
      <c r="J44" s="380" t="s">
        <v>118</v>
      </c>
      <c r="K44" s="381">
        <v>69.7</v>
      </c>
      <c r="L44" s="380" t="s">
        <v>118</v>
      </c>
      <c r="M44" s="382">
        <v>30.3</v>
      </c>
      <c r="N44" s="239"/>
      <c r="O44" s="86"/>
      <c r="P44" s="84">
        <v>2</v>
      </c>
      <c r="Q44" s="84">
        <v>7</v>
      </c>
    </row>
    <row r="45" spans="1:27" s="84" customFormat="1" ht="15.75" customHeight="1" x14ac:dyDescent="0.2">
      <c r="C45" s="545" t="s">
        <v>125</v>
      </c>
      <c r="D45" s="545"/>
      <c r="E45" s="546"/>
      <c r="F45" s="380">
        <v>6</v>
      </c>
      <c r="G45" s="235">
        <f>IF(AND(COUNT(F45,H45)&gt;0,OR(H45&lt;&gt;"",F45&lt;&gt;"")),ROUND(F45*100/(F45+H45),1),"")</f>
        <v>17.600000000000001</v>
      </c>
      <c r="H45" s="380">
        <v>28</v>
      </c>
      <c r="I45" s="235">
        <f>IF(AND(COUNT(F45,H45)&gt;0,OR(H45&lt;&gt;"",F45&lt;&gt;"")),ROUND(H45*100/(F45+H45),1),"")</f>
        <v>82.4</v>
      </c>
      <c r="J45" s="380">
        <v>34</v>
      </c>
      <c r="K45" s="235">
        <f>IF(AND(COUNT(J45,L45)&gt;0,OR(L45&lt;&gt;"",J45&lt;&gt;"")),ROUND(J45*100/(J45+L45),1),"")</f>
        <v>89.5</v>
      </c>
      <c r="L45" s="380">
        <v>4</v>
      </c>
      <c r="M45" s="235">
        <f>IF(AND(COUNT(J45,L45)&gt;0,OR(L45&lt;&gt;"",J45&lt;&gt;"")),ROUND(L45*100/(J45+L45),1),"")</f>
        <v>10.5</v>
      </c>
      <c r="N45" s="237"/>
      <c r="O45" s="86"/>
      <c r="P45" s="84">
        <v>3</v>
      </c>
      <c r="Q45" s="84">
        <v>8</v>
      </c>
    </row>
    <row r="46" spans="1:27" s="84" customFormat="1" ht="15.75" customHeight="1" x14ac:dyDescent="0.2">
      <c r="C46" s="545" t="s">
        <v>163</v>
      </c>
      <c r="D46" s="545"/>
      <c r="E46" s="546"/>
      <c r="F46" s="380">
        <v>10</v>
      </c>
      <c r="G46" s="235">
        <f>IF(AND(COUNT(F46,H46)&gt;0,OR(H46&lt;&gt;"",F46&lt;&gt;"")),ROUND(F46*100/(F46+H46),1),"")</f>
        <v>30.3</v>
      </c>
      <c r="H46" s="380">
        <v>23</v>
      </c>
      <c r="I46" s="235">
        <f>IF(AND(COUNT(F46,H46)&gt;0,OR(H46&lt;&gt;"",F46&lt;&gt;"")),ROUND(H46*100/(F46+H46),1),"")</f>
        <v>69.7</v>
      </c>
      <c r="J46" s="380">
        <v>12</v>
      </c>
      <c r="K46" s="235">
        <f>IF(AND(COUNT(J46,L46)&gt;0,OR(L46&lt;&gt;"",J46&lt;&gt;"")),ROUND(J46*100/(J46+L46),1),"")</f>
        <v>42.9</v>
      </c>
      <c r="L46" s="380">
        <v>16</v>
      </c>
      <c r="M46" s="235">
        <f>IF(AND(COUNT(J46,L46)&gt;0,OR(L46&lt;&gt;"",J46&lt;&gt;"")),ROUND(L46*100/(J46+L46),1),"")</f>
        <v>57.1</v>
      </c>
      <c r="N46" s="237"/>
      <c r="O46" s="86"/>
      <c r="P46" s="84">
        <v>4</v>
      </c>
      <c r="Q46" s="84">
        <v>9</v>
      </c>
    </row>
    <row r="47" spans="1:27" s="84" customFormat="1" ht="15.75" customHeight="1" x14ac:dyDescent="0.2">
      <c r="C47" s="545" t="s">
        <v>201</v>
      </c>
      <c r="D47" s="545"/>
      <c r="E47" s="545"/>
      <c r="F47" s="383">
        <v>4</v>
      </c>
      <c r="G47" s="235">
        <f>IF(AND(COUNT(F47,H47)&gt;0,OR(H47&lt;&gt;"",F47&lt;&gt;"")),ROUND(F47*100/(F47+H47),1),"")</f>
        <v>25</v>
      </c>
      <c r="H47" s="383">
        <v>12</v>
      </c>
      <c r="I47" s="235">
        <f>IF(AND(COUNT(F47,H47)&gt;0,OR(H47&lt;&gt;"",F47&lt;&gt;"")),ROUND(H47*100/(F47+H47),1),"")</f>
        <v>75</v>
      </c>
      <c r="J47" s="383">
        <v>8</v>
      </c>
      <c r="K47" s="235">
        <f>IF(AND(COUNT(J47,L47)&gt;0,OR(L47&lt;&gt;"",J47&lt;&gt;"")),ROUND(J47*100/(J47+L47),1),"")</f>
        <v>50</v>
      </c>
      <c r="L47" s="383">
        <v>8</v>
      </c>
      <c r="M47" s="235">
        <f>IF(AND(COUNT(J47,L47)&gt;0,OR(L47&lt;&gt;"",J47&lt;&gt;"")),ROUND(L47*100/(J47+L47),1),"")</f>
        <v>50</v>
      </c>
      <c r="N47" s="237"/>
      <c r="O47" s="86"/>
      <c r="P47" s="84">
        <v>5</v>
      </c>
      <c r="Q47" s="84">
        <v>10</v>
      </c>
    </row>
    <row r="48" spans="1:27" s="87" customFormat="1" ht="10.5" customHeight="1" x14ac:dyDescent="0.25">
      <c r="D48" s="88"/>
      <c r="E48" s="88"/>
      <c r="F48" s="88"/>
      <c r="N48" s="240"/>
      <c r="O48" s="86"/>
      <c r="R48" s="84"/>
    </row>
    <row r="49" spans="1:18" s="87" customFormat="1" ht="10.5" customHeight="1" x14ac:dyDescent="0.25">
      <c r="D49" s="88"/>
      <c r="E49" s="88"/>
      <c r="F49" s="88"/>
      <c r="N49" s="240"/>
      <c r="O49" s="86"/>
      <c r="R49" s="84"/>
    </row>
    <row r="50" spans="1:18" s="70" customFormat="1" ht="46.5" customHeight="1" x14ac:dyDescent="0.2">
      <c r="C50" s="545" t="s">
        <v>37</v>
      </c>
      <c r="D50" s="545"/>
      <c r="E50" s="545"/>
      <c r="F50" s="563" t="s">
        <v>176</v>
      </c>
      <c r="G50" s="564"/>
      <c r="H50" s="564"/>
      <c r="I50" s="565"/>
      <c r="J50" s="563" t="s">
        <v>177</v>
      </c>
      <c r="K50" s="564"/>
      <c r="L50" s="564"/>
      <c r="M50" s="565"/>
      <c r="N50" s="238"/>
      <c r="O50" s="86"/>
      <c r="R50" s="84"/>
    </row>
    <row r="51" spans="1:18" s="84" customFormat="1" ht="23.25" customHeight="1" x14ac:dyDescent="0.2">
      <c r="C51" s="552" t="s">
        <v>48</v>
      </c>
      <c r="D51" s="553"/>
      <c r="E51" s="554"/>
      <c r="F51" s="552" t="s">
        <v>131</v>
      </c>
      <c r="G51" s="558"/>
      <c r="H51" s="552" t="s">
        <v>132</v>
      </c>
      <c r="I51" s="558"/>
      <c r="J51" s="552" t="s">
        <v>131</v>
      </c>
      <c r="K51" s="558"/>
      <c r="L51" s="552" t="s">
        <v>132</v>
      </c>
      <c r="M51" s="558"/>
      <c r="N51" s="238"/>
      <c r="O51" s="86"/>
    </row>
    <row r="52" spans="1:18" s="84" customFormat="1" ht="13.5" customHeight="1" x14ac:dyDescent="0.2">
      <c r="C52" s="555"/>
      <c r="D52" s="556"/>
      <c r="E52" s="557"/>
      <c r="F52" s="103" t="s">
        <v>21</v>
      </c>
      <c r="G52" s="85" t="s">
        <v>22</v>
      </c>
      <c r="H52" s="103" t="s">
        <v>21</v>
      </c>
      <c r="I52" s="85" t="s">
        <v>22</v>
      </c>
      <c r="J52" s="103" t="s">
        <v>21</v>
      </c>
      <c r="K52" s="85" t="s">
        <v>22</v>
      </c>
      <c r="L52" s="103" t="s">
        <v>21</v>
      </c>
      <c r="M52" s="85" t="s">
        <v>22</v>
      </c>
      <c r="N52" s="239"/>
      <c r="O52" s="86"/>
    </row>
    <row r="53" spans="1:18" s="84" customFormat="1" ht="15.75" customHeight="1" x14ac:dyDescent="0.2">
      <c r="C53" s="545" t="s">
        <v>168</v>
      </c>
      <c r="D53" s="545"/>
      <c r="E53" s="546"/>
      <c r="F53" s="380" t="s">
        <v>118</v>
      </c>
      <c r="G53" s="381">
        <v>14.29</v>
      </c>
      <c r="H53" s="380" t="s">
        <v>118</v>
      </c>
      <c r="I53" s="381">
        <v>85.71</v>
      </c>
      <c r="J53" s="380" t="s">
        <v>118</v>
      </c>
      <c r="K53" s="381" t="s">
        <v>118</v>
      </c>
      <c r="L53" s="380" t="s">
        <v>118</v>
      </c>
      <c r="M53" s="382" t="s">
        <v>118</v>
      </c>
      <c r="N53" s="239"/>
      <c r="O53" s="86"/>
      <c r="P53" s="84">
        <v>11</v>
      </c>
      <c r="Q53" s="84">
        <v>16</v>
      </c>
    </row>
    <row r="54" spans="1:18" s="84" customFormat="1" ht="15.75" customHeight="1" x14ac:dyDescent="0.2">
      <c r="C54" s="545" t="s">
        <v>59</v>
      </c>
      <c r="D54" s="545"/>
      <c r="E54" s="546"/>
      <c r="F54" s="380" t="s">
        <v>118</v>
      </c>
      <c r="G54" s="381">
        <v>40</v>
      </c>
      <c r="H54" s="380" t="s">
        <v>118</v>
      </c>
      <c r="I54" s="381">
        <v>60</v>
      </c>
      <c r="J54" s="380" t="s">
        <v>118</v>
      </c>
      <c r="K54" s="381" t="s">
        <v>118</v>
      </c>
      <c r="L54" s="380" t="s">
        <v>118</v>
      </c>
      <c r="M54" s="382" t="s">
        <v>118</v>
      </c>
      <c r="N54" s="239"/>
      <c r="O54" s="86"/>
      <c r="P54" s="84">
        <v>12</v>
      </c>
      <c r="Q54" s="84">
        <v>17</v>
      </c>
    </row>
    <row r="55" spans="1:18" s="84" customFormat="1" ht="15.75" customHeight="1" x14ac:dyDescent="0.2">
      <c r="C55" s="545" t="s">
        <v>125</v>
      </c>
      <c r="D55" s="545"/>
      <c r="E55" s="546"/>
      <c r="F55" s="380" t="s">
        <v>118</v>
      </c>
      <c r="G55" s="235" t="str">
        <f>IF(AND(COUNT(F55,H55)&gt;0,OR(H55&lt;&gt;"",F55&lt;&gt;"")),ROUND(F55*100/(F55+H55),1),"")</f>
        <v/>
      </c>
      <c r="H55" s="380" t="s">
        <v>118</v>
      </c>
      <c r="I55" s="235" t="str">
        <f>IF(AND(COUNT(F55,H55)&gt;0,OR(H55&lt;&gt;"",F55&lt;&gt;"")),ROUND(H55*100/(F55+H55),1),"")</f>
        <v/>
      </c>
      <c r="J55" s="380" t="s">
        <v>118</v>
      </c>
      <c r="K55" s="235" t="str">
        <f>IF(AND(COUNT(J55,L55)&gt;0,OR(L55&lt;&gt;"",J55&lt;&gt;"")),ROUND(J55*100/(J55+L55),1),"")</f>
        <v/>
      </c>
      <c r="L55" s="380" t="s">
        <v>118</v>
      </c>
      <c r="M55" s="235" t="str">
        <f>IF(AND(COUNT(J55,L55)&gt;0,OR(L55&lt;&gt;"",J55&lt;&gt;"")),ROUND(L55*100/(J55+L55),1),"")</f>
        <v/>
      </c>
      <c r="N55" s="237"/>
      <c r="O55" s="86"/>
      <c r="P55" s="84">
        <v>13</v>
      </c>
      <c r="Q55" s="84">
        <v>18</v>
      </c>
    </row>
    <row r="56" spans="1:18" s="84" customFormat="1" ht="15.75" customHeight="1" x14ac:dyDescent="0.2">
      <c r="C56" s="545" t="s">
        <v>163</v>
      </c>
      <c r="D56" s="545"/>
      <c r="E56" s="546"/>
      <c r="F56" s="380" t="s">
        <v>118</v>
      </c>
      <c r="G56" s="235" t="str">
        <f>IF(AND(COUNT(F56,H56)&gt;0,OR(H56&lt;&gt;"",F56&lt;&gt;"")),ROUND(F56*100/(F56+H56),1),"")</f>
        <v/>
      </c>
      <c r="H56" s="380" t="s">
        <v>118</v>
      </c>
      <c r="I56" s="235" t="str">
        <f>IF(AND(COUNT(F56,H56)&gt;0,OR(H56&lt;&gt;"",F56&lt;&gt;"")),ROUND(H56*100/(F56+H56),1),"")</f>
        <v/>
      </c>
      <c r="J56" s="380" t="s">
        <v>118</v>
      </c>
      <c r="K56" s="235" t="str">
        <f>IF(AND(COUNT(J56,L56)&gt;0,OR(L56&lt;&gt;"",J56&lt;&gt;"")),ROUND(J56*100/(J56+L56),1),"")</f>
        <v/>
      </c>
      <c r="L56" s="380" t="s">
        <v>118</v>
      </c>
      <c r="M56" s="235" t="str">
        <f>IF(AND(COUNT(J56,L56)&gt;0,OR(L56&lt;&gt;"",J56&lt;&gt;"")),ROUND(L56*100/(J56+L56),1),"")</f>
        <v/>
      </c>
      <c r="N56" s="237"/>
      <c r="O56" s="86"/>
      <c r="P56" s="84">
        <v>14</v>
      </c>
      <c r="Q56" s="84">
        <v>19</v>
      </c>
    </row>
    <row r="57" spans="1:18" s="84" customFormat="1" ht="15.75" customHeight="1" x14ac:dyDescent="0.2">
      <c r="C57" s="545" t="s">
        <v>201</v>
      </c>
      <c r="D57" s="545"/>
      <c r="E57" s="546"/>
      <c r="F57" s="383" t="s">
        <v>118</v>
      </c>
      <c r="G57" s="235" t="str">
        <f>IF(AND(COUNT(F57,H57)&gt;0,OR(H57&lt;&gt;"",F57&lt;&gt;"")),ROUND(F57*100/(F57+H57),1),"")</f>
        <v/>
      </c>
      <c r="H57" s="383" t="s">
        <v>118</v>
      </c>
      <c r="I57" s="235" t="str">
        <f>IF(AND(COUNT(F57,H57)&gt;0,OR(H57&lt;&gt;"",F57&lt;&gt;"")),ROUND(H57*100/(F57+H57),1),"")</f>
        <v/>
      </c>
      <c r="J57" s="383" t="s">
        <v>118</v>
      </c>
      <c r="K57" s="235" t="str">
        <f>IF(AND(COUNT(J57,L57)&gt;0,OR(L57&lt;&gt;"",J57&lt;&gt;"")),ROUND(J57*100/(J57+L57),1),"")</f>
        <v/>
      </c>
      <c r="L57" s="383" t="s">
        <v>118</v>
      </c>
      <c r="M57" s="235" t="str">
        <f>IF(AND(COUNT(J57,L57)&gt;0,OR(L57&lt;&gt;"",J57&lt;&gt;"")),ROUND(L57*100/(J57+L57),1),"")</f>
        <v/>
      </c>
      <c r="N57" s="237"/>
      <c r="O57" s="86"/>
      <c r="P57" s="84">
        <v>15</v>
      </c>
      <c r="Q57" s="84">
        <v>20</v>
      </c>
    </row>
    <row r="58" spans="1:18" ht="12.75" customHeight="1" x14ac:dyDescent="0.25">
      <c r="A58" s="111"/>
      <c r="C58" s="1"/>
      <c r="D58" s="1"/>
      <c r="E58" s="1"/>
      <c r="R58" s="84"/>
    </row>
    <row r="59" spans="1:18" s="14" customFormat="1" ht="18" customHeight="1" x14ac:dyDescent="0.2">
      <c r="A59" s="6" t="s">
        <v>217</v>
      </c>
    </row>
    <row r="60" spans="1:18" ht="73.5" customHeight="1" x14ac:dyDescent="0.2">
      <c r="A60" s="458" t="s">
        <v>380</v>
      </c>
      <c r="B60" s="459"/>
      <c r="C60" s="459"/>
      <c r="D60" s="459"/>
      <c r="E60" s="459"/>
      <c r="F60" s="459"/>
      <c r="G60" s="459"/>
      <c r="H60" s="459"/>
      <c r="I60" s="459"/>
      <c r="J60" s="459"/>
      <c r="K60" s="459"/>
      <c r="L60" s="459"/>
      <c r="M60" s="459"/>
      <c r="N60" s="459"/>
      <c r="O60" s="460"/>
    </row>
  </sheetData>
  <sheetProtection password="DC9F" sheet="1"/>
  <mergeCells count="66">
    <mergeCell ref="N18:O18"/>
    <mergeCell ref="B10:C10"/>
    <mergeCell ref="D10:E10"/>
    <mergeCell ref="F10:G10"/>
    <mergeCell ref="H10:I10"/>
    <mergeCell ref="J10:K10"/>
    <mergeCell ref="A13:O13"/>
    <mergeCell ref="A12:O12"/>
    <mergeCell ref="B9:C9"/>
    <mergeCell ref="D9:E9"/>
    <mergeCell ref="F9:G9"/>
    <mergeCell ref="H9:I9"/>
    <mergeCell ref="J9:K9"/>
    <mergeCell ref="A8:O8"/>
    <mergeCell ref="A5:O5"/>
    <mergeCell ref="A7:O7"/>
    <mergeCell ref="L1:M1"/>
    <mergeCell ref="A4:O4"/>
    <mergeCell ref="C57:E57"/>
    <mergeCell ref="C47:E47"/>
    <mergeCell ref="A6:O6"/>
    <mergeCell ref="A17:O17"/>
    <mergeCell ref="A15:O15"/>
    <mergeCell ref="J27:K27"/>
    <mergeCell ref="L27:M27"/>
    <mergeCell ref="F27:G27"/>
    <mergeCell ref="C50:E50"/>
    <mergeCell ref="J40:M40"/>
    <mergeCell ref="J41:K41"/>
    <mergeCell ref="C54:E54"/>
    <mergeCell ref="C53:E53"/>
    <mergeCell ref="F40:I40"/>
    <mergeCell ref="L51:M51"/>
    <mergeCell ref="L41:M41"/>
    <mergeCell ref="A60:O60"/>
    <mergeCell ref="A36:O36"/>
    <mergeCell ref="J18:K18"/>
    <mergeCell ref="L18:M18"/>
    <mergeCell ref="A18:A19"/>
    <mergeCell ref="C55:E55"/>
    <mergeCell ref="F50:I50"/>
    <mergeCell ref="J50:M50"/>
    <mergeCell ref="C51:E52"/>
    <mergeCell ref="F51:G51"/>
    <mergeCell ref="H51:I51"/>
    <mergeCell ref="J51:K51"/>
    <mergeCell ref="A27:A28"/>
    <mergeCell ref="B27:C27"/>
    <mergeCell ref="D27:E27"/>
    <mergeCell ref="A26:O26"/>
    <mergeCell ref="C56:E56"/>
    <mergeCell ref="D18:E18"/>
    <mergeCell ref="H27:I27"/>
    <mergeCell ref="A38:O38"/>
    <mergeCell ref="C40:E40"/>
    <mergeCell ref="F18:G18"/>
    <mergeCell ref="H18:I18"/>
    <mergeCell ref="B18:C18"/>
    <mergeCell ref="C43:E43"/>
    <mergeCell ref="C41:E42"/>
    <mergeCell ref="C45:E45"/>
    <mergeCell ref="F41:G41"/>
    <mergeCell ref="H41:I41"/>
    <mergeCell ref="C44:E44"/>
    <mergeCell ref="C46:E46"/>
    <mergeCell ref="N27:O27"/>
  </mergeCells>
  <phoneticPr fontId="14" type="noConversion"/>
  <dataValidations count="3">
    <dataValidation type="whole" allowBlank="1" showInputMessage="1" showErrorMessage="1" sqref="L33 L24">
      <formula1>0</formula1>
      <formula2>10000</formula2>
    </dataValidation>
    <dataValidation allowBlank="1" showInputMessage="1" showErrorMessage="1" sqref="K29:K30 J20:J24 D29:D33 B29:B33 G29:G30 N29:N32 I29:I30 O33 M29:M30 H29:H33 J45:J47 J29:J33 F45:F47 C20:C21 B20:B24 E20:E21 D20:D24 G20:G21 F20:F24 I20:I21 K20:K21 N20:O24 L20:L23 C29:C30 E29:E30 H53:H57 O29:O30 J53:J57 L53:L57 F55:F57 L45:L47 L29:L32 F29:F33 F43:N44 H45:H47 H20:H24 M20:M21 F53:G54 I53:I54 K53:K54 M53:N54"/>
    <dataValidation type="list" allowBlank="1" showInputMessage="1" showErrorMessage="1" sqref="B10:K10">
      <formula1>"Sim,Não"</formula1>
    </dataValidation>
  </dataValidations>
  <hyperlinks>
    <hyperlink ref="I2" location="Início!A1" display="Início"/>
    <hyperlink ref="M2" location="'4_Indisciplina'!A1" display="Seguinte"/>
    <hyperlink ref="K2" location="'2_Av I'!A1" display="Anterior"/>
  </hyperlinks>
  <printOptions horizontalCentered="1"/>
  <pageMargins left="0.15748031496062992" right="0.19685039370078741" top="0.86614173228346458" bottom="0.59055118110236227" header="0.27559055118110237" footer="0.31496062992125984"/>
  <pageSetup paperSize="9" orientation="portrait" r:id="rId1"/>
  <headerFooter alignWithMargins="0">
    <oddHeader>&amp;C&amp;"Calibri,Negrito"&amp;16Relatório TEIP 2015/2016</oddHeader>
    <oddFooter>&amp;RPág.&amp;P de &amp;N da secção 3</oddFooter>
  </headerFooter>
  <rowBreaks count="1" manualBreakCount="1">
    <brk id="14" max="16383"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lha11"/>
  <dimension ref="A1:V21"/>
  <sheetViews>
    <sheetView showGridLines="0" workbookViewId="0">
      <selection activeCell="E31" sqref="E31"/>
    </sheetView>
  </sheetViews>
  <sheetFormatPr defaultRowHeight="12.75" x14ac:dyDescent="0.2"/>
  <cols>
    <col min="1" max="1" width="12" customWidth="1"/>
    <col min="2" max="2" width="14.28515625" customWidth="1"/>
    <col min="3" max="3" width="9.85546875" customWidth="1"/>
    <col min="4" max="5" width="12.140625" customWidth="1"/>
    <col min="6" max="9" width="11.85546875" customWidth="1"/>
    <col min="10" max="10" width="12" customWidth="1"/>
    <col min="11" max="11" width="13" customWidth="1"/>
    <col min="12" max="12" width="13" style="122" hidden="1" customWidth="1"/>
    <col min="13" max="13" width="12.140625" hidden="1" customWidth="1"/>
    <col min="14" max="14" width="9.5703125" customWidth="1"/>
  </cols>
  <sheetData>
    <row r="1" spans="1:22" s="13" customFormat="1" ht="30" customHeight="1" x14ac:dyDescent="0.2">
      <c r="A1" s="28" t="str">
        <f>IF(Início!B6&lt;&gt;"",Início!B6,"")</f>
        <v>Agrupamento de Escolas Maximinos</v>
      </c>
      <c r="B1" s="30"/>
      <c r="C1" s="30"/>
      <c r="D1" s="30"/>
      <c r="E1" s="30"/>
      <c r="F1" s="31"/>
      <c r="G1" s="30"/>
      <c r="H1" s="31"/>
      <c r="I1" s="30"/>
      <c r="J1" s="434">
        <f>IF(Início!G5&gt;0,Início!G5,"")</f>
        <v>303089</v>
      </c>
      <c r="K1" s="527"/>
      <c r="L1" s="115">
        <f>J1</f>
        <v>303089</v>
      </c>
    </row>
    <row r="2" spans="1:22" x14ac:dyDescent="0.2">
      <c r="I2" s="60" t="s">
        <v>17</v>
      </c>
      <c r="J2" s="61" t="s">
        <v>19</v>
      </c>
      <c r="K2" s="60" t="s">
        <v>18</v>
      </c>
      <c r="L2" s="116"/>
      <c r="M2" s="44"/>
      <c r="N2" s="43"/>
    </row>
    <row r="3" spans="1:22" ht="23.25" customHeight="1" x14ac:dyDescent="0.2">
      <c r="A3" s="549" t="s">
        <v>34</v>
      </c>
      <c r="B3" s="550"/>
      <c r="C3" s="550"/>
      <c r="D3" s="550"/>
      <c r="E3" s="550"/>
      <c r="F3" s="550"/>
      <c r="G3" s="550"/>
      <c r="H3" s="550"/>
      <c r="I3" s="551"/>
      <c r="J3" s="551"/>
      <c r="K3" s="551"/>
      <c r="L3" s="117"/>
      <c r="M3" s="57"/>
      <c r="O3" s="53"/>
      <c r="P3" s="53"/>
      <c r="Q3" s="53"/>
      <c r="R3" s="53"/>
      <c r="S3" s="53"/>
      <c r="T3" s="53"/>
      <c r="U3" s="53"/>
      <c r="V3" s="53"/>
    </row>
    <row r="4" spans="1:22" ht="12.75" customHeight="1" x14ac:dyDescent="0.2">
      <c r="A4" s="36"/>
      <c r="B4" s="36"/>
      <c r="C4" s="36"/>
      <c r="D4" s="36"/>
      <c r="E4" s="36"/>
      <c r="F4" s="36"/>
      <c r="G4" s="36"/>
      <c r="H4" s="36"/>
      <c r="I4" s="36"/>
      <c r="J4" s="36"/>
      <c r="K4" s="36"/>
      <c r="L4" s="118"/>
      <c r="M4" s="57"/>
    </row>
    <row r="5" spans="1:22" ht="23.25" customHeight="1" x14ac:dyDescent="0.2">
      <c r="A5" s="549" t="s">
        <v>40</v>
      </c>
      <c r="B5" s="550"/>
      <c r="C5" s="550"/>
      <c r="D5" s="550"/>
      <c r="E5" s="550"/>
      <c r="F5" s="550"/>
      <c r="G5" s="550"/>
      <c r="H5" s="550"/>
      <c r="I5" s="551"/>
      <c r="J5" s="551"/>
      <c r="K5" s="551"/>
      <c r="L5" s="117"/>
      <c r="M5" s="20"/>
    </row>
    <row r="6" spans="1:22" ht="24.75" customHeight="1" x14ac:dyDescent="0.2">
      <c r="A6" s="522"/>
      <c r="B6" s="594"/>
      <c r="C6" s="594"/>
      <c r="D6" s="594"/>
      <c r="E6" s="594"/>
      <c r="F6" s="594"/>
      <c r="G6" s="594"/>
      <c r="H6" s="594"/>
      <c r="I6" s="594"/>
      <c r="J6" s="594"/>
      <c r="K6" s="594"/>
      <c r="L6" s="124"/>
      <c r="M6" s="90"/>
      <c r="N6" s="90"/>
      <c r="O6" s="90"/>
    </row>
    <row r="7" spans="1:22" s="15" customFormat="1" ht="30.75" customHeight="1" x14ac:dyDescent="0.2">
      <c r="A7" s="587" t="s">
        <v>48</v>
      </c>
      <c r="B7" s="587" t="s">
        <v>161</v>
      </c>
      <c r="C7" s="590" t="s">
        <v>36</v>
      </c>
      <c r="D7" s="590" t="s">
        <v>38</v>
      </c>
      <c r="E7" s="592" t="s">
        <v>133</v>
      </c>
      <c r="F7" s="592" t="s">
        <v>134</v>
      </c>
      <c r="G7" s="580" t="s">
        <v>57</v>
      </c>
      <c r="H7" s="581"/>
      <c r="I7" s="592" t="s">
        <v>135</v>
      </c>
      <c r="J7" s="592" t="s">
        <v>136</v>
      </c>
      <c r="K7" s="592" t="s">
        <v>137</v>
      </c>
      <c r="L7" s="125"/>
    </row>
    <row r="8" spans="1:22" s="15" customFormat="1" ht="17.25" customHeight="1" x14ac:dyDescent="0.2">
      <c r="A8" s="588"/>
      <c r="B8" s="589"/>
      <c r="C8" s="591"/>
      <c r="D8" s="591"/>
      <c r="E8" s="591"/>
      <c r="F8" s="593"/>
      <c r="G8" s="374" t="s">
        <v>155</v>
      </c>
      <c r="H8" s="375" t="s">
        <v>30</v>
      </c>
      <c r="I8" s="591"/>
      <c r="J8" s="591"/>
      <c r="K8" s="591"/>
      <c r="L8" s="126"/>
    </row>
    <row r="9" spans="1:22" s="212" customFormat="1" ht="17.25" customHeight="1" x14ac:dyDescent="0.2">
      <c r="A9" s="376" t="s">
        <v>171</v>
      </c>
      <c r="B9" s="377">
        <v>1862</v>
      </c>
      <c r="C9" s="377">
        <v>104</v>
      </c>
      <c r="D9" s="377">
        <v>53</v>
      </c>
      <c r="E9" s="378">
        <f>IF(AND(D9&lt;&gt;"",B9&gt;0),D9/B9,"")</f>
        <v>2.8464017185821696E-2</v>
      </c>
      <c r="F9" s="379">
        <f>IF(AND(C9&lt;&gt;"",D9&gt;0),C9/D9,"")</f>
        <v>1.9622641509433962</v>
      </c>
      <c r="G9" s="377">
        <v>62</v>
      </c>
      <c r="H9" s="377">
        <v>29</v>
      </c>
      <c r="I9" s="377">
        <f>IF(OR(G9&lt;&gt;"",H9&lt;&gt;""),G9+H9,"")</f>
        <v>91</v>
      </c>
      <c r="J9" s="378">
        <f>IF(AND(H9&lt;&gt;"",I9&gt;0),H9/I9,"")</f>
        <v>0.31868131868131866</v>
      </c>
      <c r="K9" s="379">
        <f>IF(AND(I9&lt;&gt;"",B9&gt;0),I9/B9,"")</f>
        <v>4.8872180451127817E-2</v>
      </c>
      <c r="L9" s="251">
        <v>1</v>
      </c>
      <c r="M9" s="252" t="str">
        <f>IF(AND(SUM(C9:D9,G9:H9)&gt;0,OR(B9="",B9=0)),"ERRO! Não inseriu o n.º de alunos inscritos; ","")&amp;IF(AND(C9&gt;0,D9=0,D9=""),"ERRO! Existem ocorrências sem alunos envolvidos; ","")&amp;IF(AND(D9&gt;0,C9=0,C9=""),"ERRO! Existem alunos envolvidos sem ocorrências registadas; ","")&amp;IF(OR(AND(SUM(G9:H9)&lt;&gt;0,C9=0,C9=""),AND(SUM(G9:H9)&lt;&gt;0,D9=0,D9="")),"ERRO! Aplicaram medidas disciplinares sem ocorrências / alunos envolvidos em ocorrências; ","")</f>
        <v/>
      </c>
    </row>
    <row r="10" spans="1:22" s="212" customFormat="1" ht="17.25" customHeight="1" x14ac:dyDescent="0.2">
      <c r="A10" s="376" t="s">
        <v>150</v>
      </c>
      <c r="B10" s="377">
        <v>1748</v>
      </c>
      <c r="C10" s="377">
        <v>421</v>
      </c>
      <c r="D10" s="377">
        <v>200</v>
      </c>
      <c r="E10" s="378">
        <f>IF(AND(D10&lt;&gt;"",B10&gt;0),D10/B10,"")</f>
        <v>0.11441647597254005</v>
      </c>
      <c r="F10" s="379">
        <f>IF(AND(C10&lt;&gt;"",D10&gt;0),C10/D10,"")</f>
        <v>2.105</v>
      </c>
      <c r="G10" s="377">
        <v>303</v>
      </c>
      <c r="H10" s="377">
        <v>18</v>
      </c>
      <c r="I10" s="377">
        <f>IF(OR(G10&lt;&gt;"",H10&lt;&gt;""),G10+H10,"")</f>
        <v>321</v>
      </c>
      <c r="J10" s="378">
        <f>IF(AND(H10&lt;&gt;"",I10&gt;0),H10/I10,"")</f>
        <v>5.6074766355140186E-2</v>
      </c>
      <c r="K10" s="379">
        <f>IF(AND(I10&lt;&gt;"",B10&gt;0),I10/B10,"")</f>
        <v>0.18363844393592677</v>
      </c>
      <c r="L10" s="251">
        <v>2</v>
      </c>
      <c r="M10" s="252" t="str">
        <f>IF(AND(SUM(C10:D10,G10:H10)&gt;0,OR(B10="",B10=0)),"ERRO! Não inseriu o n.º de alunos inscritos; ","")&amp;IF(AND(C10&gt;0,D10=0,D10=""),"ERRO! Existem ocorrências sem alunos envolvidos; ","")&amp;IF(AND(D10&gt;0,C10=0,C10=""),"ERRO! Existem alunos envolvidos sem ocorrências registadas; ","")&amp;IF(OR(AND(SUM(G10:H10)&lt;&gt;0,C10=0,C10=""),AND(SUM(G10:H10)&lt;&gt;0,D10=0,D10="")),"ERRO! Aplicaram medidas disciplinares sem ocorrências / alunos envolvidos em ocorrências; ","")</f>
        <v/>
      </c>
    </row>
    <row r="11" spans="1:22" s="212" customFormat="1" ht="17.25" customHeight="1" x14ac:dyDescent="0.2">
      <c r="A11" s="376" t="s">
        <v>167</v>
      </c>
      <c r="B11" s="377">
        <v>1580</v>
      </c>
      <c r="C11" s="377">
        <v>259</v>
      </c>
      <c r="D11" s="377">
        <v>115</v>
      </c>
      <c r="E11" s="378">
        <f>IF(AND(D11&lt;&gt;"",B11&gt;0),D11/B11,"")</f>
        <v>7.2784810126582278E-2</v>
      </c>
      <c r="F11" s="379">
        <f>IF(AND(C11&lt;&gt;"",D11&gt;0),C11/D11,"")</f>
        <v>2.2521739130434781</v>
      </c>
      <c r="G11" s="377">
        <v>137</v>
      </c>
      <c r="H11" s="377">
        <v>8</v>
      </c>
      <c r="I11" s="377">
        <f>IF(OR(G11&lt;&gt;"",H11&lt;&gt;""),G11+H11,"")</f>
        <v>145</v>
      </c>
      <c r="J11" s="378">
        <f>IF(AND(H11&lt;&gt;"",I11&gt;0),H11/I11,"")</f>
        <v>5.5172413793103448E-2</v>
      </c>
      <c r="K11" s="379">
        <f>IF(AND(I11&lt;&gt;"",B11&gt;0),I11/B11,"")</f>
        <v>9.1772151898734181E-2</v>
      </c>
      <c r="L11" s="251">
        <v>3</v>
      </c>
      <c r="M11" s="252"/>
    </row>
    <row r="12" spans="1:22" s="212" customFormat="1" ht="17.25" customHeight="1" x14ac:dyDescent="0.2">
      <c r="A12" s="376" t="s">
        <v>164</v>
      </c>
      <c r="B12" s="377">
        <v>1463</v>
      </c>
      <c r="C12" s="377">
        <v>161</v>
      </c>
      <c r="D12" s="377">
        <v>64</v>
      </c>
      <c r="E12" s="378">
        <f>IF(AND(D12&lt;&gt;"",B12&gt;0),D12/B12,"")</f>
        <v>4.3745727956254275E-2</v>
      </c>
      <c r="F12" s="379">
        <f>IF(AND(C12&lt;&gt;"",D12&gt;0),C12/D12,"")</f>
        <v>2.515625</v>
      </c>
      <c r="G12" s="377">
        <v>98</v>
      </c>
      <c r="H12" s="377">
        <v>11</v>
      </c>
      <c r="I12" s="377">
        <f>IF(OR(G12&lt;&gt;"",H12&lt;&gt;""),G12+H12,"")</f>
        <v>109</v>
      </c>
      <c r="J12" s="378">
        <f>IF(AND(H12&lt;&gt;"",I12&gt;0),H12/I12,"")</f>
        <v>0.10091743119266056</v>
      </c>
      <c r="K12" s="379">
        <f>IF(AND(I12&lt;&gt;"",B12&gt;0),I12/B12,"")</f>
        <v>7.4504442925495559E-2</v>
      </c>
      <c r="L12" s="251">
        <v>4</v>
      </c>
      <c r="M12" s="252"/>
    </row>
    <row r="13" spans="1:22" s="212" customFormat="1" ht="17.25" customHeight="1" x14ac:dyDescent="0.2">
      <c r="A13" s="376" t="s">
        <v>203</v>
      </c>
      <c r="B13" s="128">
        <v>1379</v>
      </c>
      <c r="C13" s="129">
        <v>137</v>
      </c>
      <c r="D13" s="128">
        <v>82</v>
      </c>
      <c r="E13" s="378">
        <f>IF(AND(D13&lt;&gt;"",B13&gt;0),D13/B13,"")</f>
        <v>5.9463379260333578E-2</v>
      </c>
      <c r="F13" s="379">
        <f>IF(AND(C13&lt;&gt;"",D13&gt;0),C13/D13,"")</f>
        <v>1.6707317073170731</v>
      </c>
      <c r="G13" s="128">
        <v>75</v>
      </c>
      <c r="H13" s="128">
        <v>16</v>
      </c>
      <c r="I13" s="377">
        <f>IF(OR(G13&lt;&gt;"",H13&lt;&gt;""),G13+H13,"")</f>
        <v>91</v>
      </c>
      <c r="J13" s="378">
        <f>IF(AND(H13&lt;&gt;"",I13&gt;0),H13/I13,"")</f>
        <v>0.17582417582417584</v>
      </c>
      <c r="K13" s="379">
        <f>IF(AND(I13&lt;&gt;"",B13&gt;0),I13/B13,"")</f>
        <v>6.5989847715736044E-2</v>
      </c>
      <c r="L13" s="251"/>
      <c r="M13" s="252" t="str">
        <f>IF(AND(SUM(C13:D13,G13:H13)&gt;0,OR(B13="",B13=0)),"ERRO! Não inseriu o n.º de alunos inscritos; ","")&amp;IF(AND(C13&gt;0,D13=0,D13=""),"ERRO! Existem ocorrências sem alunos envolvidos; ","")&amp;IF(AND(D13&gt;0,C13=0,C13=""),"ERRO! Existem alunos envolvidos sem ocorrências registadas; ","")&amp;IF(OR(AND(SUM(G13:H13)&lt;&gt;0,C13=0,C13=""),AND(SUM(G13:H13)&lt;&gt;0,D13=0,D13="")),"ERRO! Aplicaram medidas disciplinares sem ocorrências / alunos envolvidos em ocorrências; ","")</f>
        <v/>
      </c>
    </row>
    <row r="14" spans="1:22" s="59" customFormat="1" ht="60.75" customHeight="1" x14ac:dyDescent="0.2">
      <c r="A14" s="585" t="s">
        <v>199</v>
      </c>
      <c r="B14" s="585"/>
      <c r="C14" s="585"/>
      <c r="D14" s="585"/>
      <c r="E14" s="585"/>
      <c r="F14" s="585"/>
      <c r="G14" s="585"/>
      <c r="H14" s="585"/>
      <c r="I14" s="586"/>
      <c r="J14" s="586"/>
      <c r="K14" s="586"/>
      <c r="L14" s="127"/>
      <c r="M14" s="57"/>
    </row>
    <row r="15" spans="1:22" s="14" customFormat="1" ht="18" customHeight="1" x14ac:dyDescent="0.2">
      <c r="A15" s="6" t="s">
        <v>217</v>
      </c>
      <c r="L15" s="119"/>
    </row>
    <row r="16" spans="1:22" ht="57" customHeight="1" x14ac:dyDescent="0.2">
      <c r="A16" s="458" t="s">
        <v>357</v>
      </c>
      <c r="B16" s="459"/>
      <c r="C16" s="459"/>
      <c r="D16" s="459"/>
      <c r="E16" s="459"/>
      <c r="F16" s="459"/>
      <c r="G16" s="459"/>
      <c r="H16" s="459"/>
      <c r="I16" s="459"/>
      <c r="J16" s="459"/>
      <c r="K16" s="460"/>
      <c r="L16" s="120"/>
    </row>
    <row r="17" spans="1:15" ht="14.25" customHeight="1" x14ac:dyDescent="0.2">
      <c r="A17" s="47"/>
      <c r="B17" s="47"/>
      <c r="C17" s="47"/>
      <c r="D17" s="47"/>
      <c r="E17" s="47"/>
      <c r="F17" s="47"/>
      <c r="G17" s="47"/>
      <c r="H17" s="47"/>
      <c r="I17" s="47"/>
      <c r="J17" s="47"/>
      <c r="K17" s="47"/>
      <c r="L17" s="121"/>
      <c r="M17" s="4"/>
    </row>
    <row r="18" spans="1:15" ht="36" customHeight="1" x14ac:dyDescent="0.2">
      <c r="A18" s="549" t="s">
        <v>56</v>
      </c>
      <c r="B18" s="550"/>
      <c r="C18" s="550"/>
      <c r="D18" s="550"/>
      <c r="E18" s="550"/>
      <c r="F18" s="550"/>
      <c r="G18" s="550"/>
      <c r="H18" s="550"/>
      <c r="I18" s="551"/>
      <c r="J18" s="551"/>
      <c r="K18" s="551"/>
      <c r="L18" s="117"/>
      <c r="M18" s="4"/>
    </row>
    <row r="19" spans="1:15" ht="10.5" customHeight="1" x14ac:dyDescent="0.2">
      <c r="M19" s="4"/>
    </row>
    <row r="20" spans="1:15" s="4" customFormat="1" ht="19.5" customHeight="1" x14ac:dyDescent="0.2">
      <c r="F20" s="81" t="s">
        <v>169</v>
      </c>
      <c r="G20" s="48" t="s">
        <v>60</v>
      </c>
      <c r="H20" s="81" t="s">
        <v>129</v>
      </c>
      <c r="I20" s="100" t="s">
        <v>164</v>
      </c>
      <c r="J20" s="133" t="s">
        <v>203</v>
      </c>
      <c r="L20" s="123"/>
    </row>
    <row r="21" spans="1:15" s="4" customFormat="1" ht="18" customHeight="1" x14ac:dyDescent="0.2">
      <c r="C21" s="582" t="s">
        <v>39</v>
      </c>
      <c r="D21" s="583"/>
      <c r="E21" s="584"/>
      <c r="F21" s="249" t="s">
        <v>120</v>
      </c>
      <c r="G21" s="249" t="s">
        <v>120</v>
      </c>
      <c r="H21" s="249" t="s">
        <v>191</v>
      </c>
      <c r="I21" s="249" t="s">
        <v>192</v>
      </c>
      <c r="J21" s="130" t="s">
        <v>192</v>
      </c>
      <c r="L21" s="123"/>
      <c r="O21" s="49"/>
    </row>
  </sheetData>
  <sheetProtection password="DC9F" sheet="1"/>
  <mergeCells count="18">
    <mergeCell ref="J1:K1"/>
    <mergeCell ref="A7:A8"/>
    <mergeCell ref="B7:B8"/>
    <mergeCell ref="C7:C8"/>
    <mergeCell ref="D7:D8"/>
    <mergeCell ref="E7:E8"/>
    <mergeCell ref="F7:F8"/>
    <mergeCell ref="A3:K3"/>
    <mergeCell ref="A5:K5"/>
    <mergeCell ref="I7:I8"/>
    <mergeCell ref="J7:J8"/>
    <mergeCell ref="K7:K8"/>
    <mergeCell ref="A6:K6"/>
    <mergeCell ref="A16:K16"/>
    <mergeCell ref="G7:H7"/>
    <mergeCell ref="C21:E21"/>
    <mergeCell ref="A18:K18"/>
    <mergeCell ref="A14:K14"/>
  </mergeCells>
  <phoneticPr fontId="14" type="noConversion"/>
  <dataValidations count="2">
    <dataValidation type="list" allowBlank="1" showInputMessage="1" showErrorMessage="1" sqref="J21">
      <formula1>"1.º Ciclo, 2.º Ciclo, 3.º Ciclo, Secundário"</formula1>
    </dataValidation>
    <dataValidation type="whole" allowBlank="1" showInputMessage="1" showErrorMessage="1" sqref="B13:D13 G13:H13">
      <formula1>0</formula1>
      <formula2>10000</formula2>
    </dataValidation>
  </dataValidations>
  <hyperlinks>
    <hyperlink ref="I2" location="Início!A1" display="Início"/>
    <hyperlink ref="K2" location="'5.1 - Metas Gerais'!A1" display="Seguinte"/>
    <hyperlink ref="J2" location="'3_Av Ext'!A1" display="Anterior"/>
  </hyperlinks>
  <printOptions horizontalCentered="1"/>
  <pageMargins left="0.74803149606299213" right="0.74803149606299213" top="0.86614173228346458" bottom="0.59055118110236227" header="0.27559055118110237" footer="0.31496062992125984"/>
  <pageSetup paperSize="9" orientation="landscape" r:id="rId1"/>
  <headerFooter alignWithMargins="0">
    <oddHeader>&amp;C&amp;"Calibri,Negrito"&amp;16Relatório TEIP 2015/2016</oddHeader>
    <oddFooter>&amp;RPág.&amp;P de &amp;N da secção 4</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lha4"/>
  <dimension ref="A1:AA133"/>
  <sheetViews>
    <sheetView topLeftCell="A52" zoomScaleNormal="100" workbookViewId="0">
      <selection activeCell="B97" sqref="B97:M97"/>
    </sheetView>
  </sheetViews>
  <sheetFormatPr defaultRowHeight="15" x14ac:dyDescent="0.25"/>
  <cols>
    <col min="1" max="1" width="7.85546875" style="262" customWidth="1"/>
    <col min="2" max="2" width="20.5703125" style="262" customWidth="1"/>
    <col min="3" max="13" width="10.85546875" style="262" customWidth="1"/>
    <col min="14" max="14" width="8.140625" style="355" hidden="1" customWidth="1"/>
    <col min="15" max="15" width="7.140625" style="355" hidden="1" customWidth="1"/>
    <col min="16" max="16" width="9.7109375" style="355" hidden="1" customWidth="1"/>
    <col min="17" max="17" width="9.5703125" style="355" hidden="1" customWidth="1"/>
    <col min="18" max="18" width="9.140625" style="355" hidden="1" customWidth="1"/>
    <col min="19" max="21" width="9.140625" style="263" customWidth="1"/>
    <col min="22" max="31" width="9.140625" style="262" customWidth="1"/>
    <col min="32" max="16384" width="9.140625" style="262"/>
  </cols>
  <sheetData>
    <row r="1" spans="1:27" s="259" customFormat="1" ht="30" customHeight="1" x14ac:dyDescent="0.2">
      <c r="A1" s="254" t="str">
        <f>IF(Início!B6&lt;&gt;"",Início!B6,"")</f>
        <v>Agrupamento de Escolas Maximinos</v>
      </c>
      <c r="B1" s="254"/>
      <c r="C1" s="255"/>
      <c r="D1" s="255"/>
      <c r="E1" s="255"/>
      <c r="F1" s="256"/>
      <c r="G1" s="257"/>
      <c r="H1" s="257"/>
      <c r="I1" s="257"/>
      <c r="J1" s="257"/>
      <c r="K1" s="257"/>
      <c r="L1" s="257"/>
      <c r="M1" s="258">
        <f>IF(Início!G5&gt;0,Início!G5,"")</f>
        <v>303089</v>
      </c>
      <c r="N1" s="353">
        <f>M1</f>
        <v>303089</v>
      </c>
      <c r="O1" s="353"/>
      <c r="P1" s="353"/>
      <c r="Q1" s="353"/>
      <c r="R1" s="353"/>
    </row>
    <row r="2" spans="1:27" s="260" customFormat="1" ht="15" customHeight="1" x14ac:dyDescent="0.2">
      <c r="J2" s="60" t="s">
        <v>17</v>
      </c>
      <c r="K2" s="61" t="s">
        <v>19</v>
      </c>
      <c r="L2" s="60" t="s">
        <v>18</v>
      </c>
      <c r="N2" s="354"/>
      <c r="O2" s="354"/>
      <c r="P2" s="354"/>
      <c r="Q2" s="354"/>
      <c r="R2" s="354"/>
      <c r="S2" s="261"/>
      <c r="T2" s="261"/>
      <c r="U2" s="261"/>
    </row>
    <row r="3" spans="1:27" ht="8.25" customHeight="1" x14ac:dyDescent="0.25"/>
    <row r="4" spans="1:27" ht="38.25" customHeight="1" x14ac:dyDescent="0.35">
      <c r="A4" s="769" t="s">
        <v>302</v>
      </c>
      <c r="B4" s="769"/>
      <c r="C4" s="769"/>
      <c r="D4" s="769"/>
      <c r="E4" s="769"/>
      <c r="F4" s="769"/>
      <c r="G4" s="769"/>
      <c r="H4" s="769"/>
      <c r="I4" s="770"/>
      <c r="J4" s="770"/>
      <c r="K4" s="770"/>
      <c r="L4" s="770"/>
      <c r="M4" s="770"/>
    </row>
    <row r="5" spans="1:27" ht="21" customHeight="1" x14ac:dyDescent="0.25"/>
    <row r="6" spans="1:27" ht="36.75" customHeight="1" x14ac:dyDescent="0.35">
      <c r="A6" s="771" t="s">
        <v>61</v>
      </c>
      <c r="B6" s="771"/>
      <c r="C6" s="771"/>
      <c r="D6" s="771"/>
      <c r="E6" s="771"/>
      <c r="F6" s="771"/>
      <c r="G6" s="771"/>
      <c r="H6" s="771"/>
      <c r="I6" s="771"/>
      <c r="J6" s="771"/>
      <c r="K6" s="771"/>
      <c r="L6" s="772"/>
      <c r="M6" s="772"/>
    </row>
    <row r="7" spans="1:27" ht="8.25" customHeight="1" x14ac:dyDescent="0.25"/>
    <row r="8" spans="1:27" ht="9" customHeight="1" x14ac:dyDescent="0.25"/>
    <row r="9" spans="1:27" ht="30" customHeight="1" x14ac:dyDescent="0.25">
      <c r="A9" s="765" t="s">
        <v>313</v>
      </c>
      <c r="B9" s="763"/>
      <c r="C9" s="766"/>
      <c r="D9" s="766"/>
      <c r="E9" s="766"/>
      <c r="F9" s="766"/>
      <c r="G9" s="766"/>
      <c r="H9" s="766"/>
      <c r="I9" s="766"/>
      <c r="J9" s="766"/>
      <c r="K9" s="766"/>
      <c r="L9" s="766"/>
      <c r="M9" s="767"/>
    </row>
    <row r="10" spans="1:27" s="260" customFormat="1" ht="19.5" customHeight="1" x14ac:dyDescent="0.2">
      <c r="A10" s="757"/>
      <c r="B10" s="758"/>
      <c r="C10" s="757" t="s">
        <v>70</v>
      </c>
      <c r="D10" s="768"/>
      <c r="E10" s="768"/>
      <c r="F10" s="768"/>
      <c r="G10" s="758"/>
      <c r="H10" s="757" t="s">
        <v>62</v>
      </c>
      <c r="I10" s="760"/>
      <c r="J10" s="761"/>
      <c r="K10" s="757" t="s">
        <v>71</v>
      </c>
      <c r="L10" s="760"/>
      <c r="M10" s="761"/>
      <c r="N10" s="354"/>
      <c r="O10" s="354"/>
      <c r="P10" s="354"/>
      <c r="Q10" s="354"/>
      <c r="R10" s="354"/>
      <c r="S10" s="261"/>
      <c r="T10" s="261"/>
      <c r="U10" s="261"/>
    </row>
    <row r="11" spans="1:27" s="268" customFormat="1" ht="74.25" customHeight="1" x14ac:dyDescent="0.2">
      <c r="A11" s="746" t="s">
        <v>63</v>
      </c>
      <c r="B11" s="747"/>
      <c r="C11" s="264">
        <v>5</v>
      </c>
      <c r="D11" s="264">
        <v>4</v>
      </c>
      <c r="E11" s="264">
        <v>3</v>
      </c>
      <c r="F11" s="264">
        <v>2</v>
      </c>
      <c r="G11" s="264">
        <v>1</v>
      </c>
      <c r="H11" s="265" t="s">
        <v>64</v>
      </c>
      <c r="I11" s="265" t="s">
        <v>65</v>
      </c>
      <c r="J11" s="266" t="s">
        <v>66</v>
      </c>
      <c r="K11" s="265" t="s">
        <v>64</v>
      </c>
      <c r="L11" s="265" t="s">
        <v>65</v>
      </c>
      <c r="M11" s="266" t="s">
        <v>66</v>
      </c>
      <c r="N11" s="356"/>
      <c r="O11" s="356"/>
      <c r="P11" s="356"/>
      <c r="Q11" s="356"/>
      <c r="S11" s="267"/>
      <c r="T11" s="267"/>
      <c r="U11" s="267"/>
    </row>
    <row r="12" spans="1:27" s="260" customFormat="1" ht="18" customHeight="1" x14ac:dyDescent="0.2">
      <c r="A12" s="748" t="s">
        <v>204</v>
      </c>
      <c r="B12" s="623"/>
      <c r="C12" s="387">
        <f>IF('3_Av Ext'!B24&lt;&gt;"",'3_Av Ext'!B24,"")</f>
        <v>3</v>
      </c>
      <c r="D12" s="387">
        <f>IF('3_Av Ext'!D24&lt;&gt;"",'3_Av Ext'!D24,"")</f>
        <v>17</v>
      </c>
      <c r="E12" s="387">
        <f>IF('3_Av Ext'!F24&lt;&gt;"",'3_Av Ext'!F24,"")</f>
        <v>66</v>
      </c>
      <c r="F12" s="387">
        <f>IF('3_Av Ext'!H24&lt;&gt;"",'3_Av Ext'!H24,"")</f>
        <v>45</v>
      </c>
      <c r="G12" s="387">
        <f>IF('3_Av Ext'!J24&lt;&gt;"",'3_Av Ext'!J24,"")</f>
        <v>1</v>
      </c>
      <c r="H12" s="271">
        <f>IF(SUM(C12:G12)&gt;0,SUM(C12:E12)/SUM(C12:G12),"")</f>
        <v>0.65151515151515149</v>
      </c>
      <c r="I12" s="272">
        <v>0.71209999999999996</v>
      </c>
      <c r="J12" s="273">
        <f>IF(H12&lt;&gt;"",H12-I12,"")</f>
        <v>-6.0584848484848464E-2</v>
      </c>
      <c r="K12" s="274">
        <f>IF(SUM(C12:G12)&gt;0,(C12*5+D12*4+E12*3+F12*2+G12*1)/SUM(C12:G12),"")</f>
        <v>2.8181818181818183</v>
      </c>
      <c r="L12" s="275">
        <v>2.95</v>
      </c>
      <c r="M12" s="276">
        <f>IF(K12&lt;&gt;"",K12-L12,"")</f>
        <v>-0.13181818181818183</v>
      </c>
      <c r="N12" s="354">
        <f>IF(AND(COUNT(C12:G12)&lt;&gt;0,I12&lt;&gt;"",L12&lt;&gt;""),1,0)</f>
        <v>1</v>
      </c>
      <c r="O12" s="354"/>
      <c r="P12" s="354"/>
      <c r="Q12" s="356"/>
      <c r="R12" s="268"/>
      <c r="S12" s="267"/>
      <c r="T12" s="267"/>
      <c r="U12" s="267"/>
      <c r="V12" s="268"/>
      <c r="W12" s="268"/>
      <c r="X12" s="268"/>
      <c r="Y12" s="268"/>
      <c r="Z12" s="268"/>
      <c r="AA12" s="268"/>
    </row>
    <row r="13" spans="1:27" s="260" customFormat="1" ht="12" customHeight="1" x14ac:dyDescent="0.2">
      <c r="A13" s="277"/>
      <c r="B13" s="278"/>
      <c r="C13" s="294" t="s">
        <v>72</v>
      </c>
      <c r="D13" s="279"/>
      <c r="E13" s="279"/>
      <c r="F13" s="279"/>
      <c r="G13" s="279"/>
      <c r="H13" s="280"/>
      <c r="I13" s="281"/>
      <c r="J13" s="280"/>
      <c r="K13" s="282"/>
      <c r="L13" s="283"/>
      <c r="M13" s="284"/>
      <c r="N13" s="354"/>
      <c r="O13" s="354"/>
      <c r="P13" s="354"/>
      <c r="Q13" s="356"/>
      <c r="R13" s="268"/>
      <c r="S13" s="267"/>
      <c r="T13" s="267"/>
      <c r="U13" s="267"/>
      <c r="V13" s="268"/>
      <c r="W13" s="268"/>
      <c r="X13" s="268"/>
      <c r="Y13" s="268"/>
      <c r="Z13" s="268"/>
      <c r="AA13" s="268"/>
    </row>
    <row r="14" spans="1:27" s="289" customFormat="1" ht="24" customHeight="1" x14ac:dyDescent="0.25">
      <c r="A14" s="285"/>
      <c r="B14" s="286"/>
      <c r="C14" s="287"/>
      <c r="D14" s="287"/>
      <c r="E14" s="287"/>
      <c r="F14" s="749" t="s">
        <v>67</v>
      </c>
      <c r="G14" s="749"/>
      <c r="H14" s="749" t="s">
        <v>195</v>
      </c>
      <c r="I14" s="749"/>
      <c r="J14" s="749" t="s">
        <v>114</v>
      </c>
      <c r="K14" s="749"/>
      <c r="L14" s="750" t="s">
        <v>115</v>
      </c>
      <c r="M14" s="751"/>
      <c r="N14" s="357"/>
      <c r="O14" s="358"/>
      <c r="P14" s="358"/>
      <c r="Q14" s="356"/>
      <c r="R14" s="268"/>
      <c r="S14" s="267"/>
      <c r="T14" s="267"/>
      <c r="U14" s="267"/>
      <c r="V14" s="268"/>
      <c r="W14" s="268"/>
      <c r="X14" s="268"/>
      <c r="Y14" s="268"/>
      <c r="Z14" s="268"/>
      <c r="AA14" s="268"/>
    </row>
    <row r="15" spans="1:27" s="260" customFormat="1" ht="51.75" customHeight="1" x14ac:dyDescent="0.2">
      <c r="A15" s="728" t="s">
        <v>112</v>
      </c>
      <c r="B15" s="290" t="s">
        <v>68</v>
      </c>
      <c r="C15" s="730" t="s">
        <v>138</v>
      </c>
      <c r="D15" s="731"/>
      <c r="E15" s="732"/>
      <c r="F15" s="733">
        <v>7.1800000000000003E-2</v>
      </c>
      <c r="G15" s="734"/>
      <c r="H15" s="733">
        <v>-0.05</v>
      </c>
      <c r="I15" s="734"/>
      <c r="J15" s="735">
        <f>J12</f>
        <v>-6.0584848484848464E-2</v>
      </c>
      <c r="K15" s="736"/>
      <c r="L15" s="737" t="str">
        <f>IF(N12=1,IF(AND(H15&lt;&gt;"",J15&lt;&gt;""),IF(J15&gt;=H15,"Submeta cumprida","Submeta não cumprida"),""),"")</f>
        <v>Submeta não cumprida</v>
      </c>
      <c r="M15" s="762"/>
      <c r="N15" s="359">
        <f>IF(L15="Submeta cumprida",1,0)</f>
        <v>0</v>
      </c>
      <c r="O15" s="354"/>
      <c r="P15" s="354"/>
      <c r="Q15" s="354"/>
      <c r="R15" s="354"/>
      <c r="S15" s="261"/>
      <c r="T15" s="261"/>
      <c r="U15" s="261"/>
    </row>
    <row r="16" spans="1:27" s="260" customFormat="1" ht="51.75" customHeight="1" x14ac:dyDescent="0.2">
      <c r="A16" s="729"/>
      <c r="B16" s="291" t="s">
        <v>69</v>
      </c>
      <c r="C16" s="739" t="s">
        <v>139</v>
      </c>
      <c r="D16" s="740"/>
      <c r="E16" s="741"/>
      <c r="F16" s="742">
        <v>0.14000000000000001</v>
      </c>
      <c r="G16" s="743"/>
      <c r="H16" s="742">
        <v>-0.05</v>
      </c>
      <c r="I16" s="743"/>
      <c r="J16" s="744">
        <f>M12</f>
        <v>-0.13181818181818183</v>
      </c>
      <c r="K16" s="745"/>
      <c r="L16" s="719" t="str">
        <f>IF(N12=1,IF(AND(H16&lt;&gt;"",J16&lt;&gt;""),IF(J16&gt;=H16,"Submeta cumprida","Submeta não cumprida"),""),"")</f>
        <v>Submeta não cumprida</v>
      </c>
      <c r="M16" s="752"/>
      <c r="N16" s="359">
        <f>IF(L16="Submeta cumprida",1,0)</f>
        <v>0</v>
      </c>
      <c r="O16" s="354"/>
      <c r="P16" s="354"/>
      <c r="Q16" s="354"/>
      <c r="R16" s="354"/>
      <c r="S16" s="261"/>
      <c r="T16" s="261"/>
      <c r="U16" s="261"/>
    </row>
    <row r="17" spans="1:21" s="260" customFormat="1" ht="24" customHeight="1" x14ac:dyDescent="0.2">
      <c r="A17" s="721" t="str">
        <f>IF(H15&lt;&gt;"","Para obter sucesso na Prova 1 é necessário cumprir as submetas     A","")</f>
        <v>Para obter sucesso na Prova 1 é necessário cumprir as submetas     A</v>
      </c>
      <c r="B17" s="722"/>
      <c r="C17" s="722"/>
      <c r="D17" s="722"/>
      <c r="E17" s="722"/>
      <c r="F17" s="292" t="str">
        <f>IF(F15&lt;&gt;"",IF(F15&lt;-0.05,"ou","e"),"")</f>
        <v>e</v>
      </c>
      <c r="G17" s="293" t="str">
        <f>IF(H15&lt;&gt;"","B","")</f>
        <v>B</v>
      </c>
      <c r="H17" s="723" t="str">
        <f>IF(N12=1,IF(H15&lt;&gt;"",IF(N17=1,"Foi alcançado sucesso na Prova 1","Não foi alcançado sucesso na Prova 1"),""),"")</f>
        <v>Não foi alcançado sucesso na Prova 1</v>
      </c>
      <c r="I17" s="724"/>
      <c r="J17" s="724"/>
      <c r="K17" s="724"/>
      <c r="L17" s="724"/>
      <c r="M17" s="725"/>
      <c r="N17" s="354">
        <f>IF(F17&lt;&gt;"",IF(F17="ou",IF(OR(N15=1,N16=1),1,0),0)+IF(F17="e",IF(AND(N15=1,N16=1),1,0),0),"")</f>
        <v>0</v>
      </c>
      <c r="O17" s="354">
        <f>SUM(C12:G12)</f>
        <v>132</v>
      </c>
      <c r="P17" s="354"/>
      <c r="Q17" s="354"/>
      <c r="R17" s="354"/>
      <c r="S17" s="261"/>
      <c r="T17" s="261"/>
      <c r="U17" s="261"/>
    </row>
    <row r="18" spans="1:21" ht="9" customHeight="1" x14ac:dyDescent="0.25"/>
    <row r="19" spans="1:21" ht="30" customHeight="1" x14ac:dyDescent="0.25">
      <c r="A19" s="765" t="s">
        <v>314</v>
      </c>
      <c r="B19" s="763"/>
      <c r="C19" s="766"/>
      <c r="D19" s="766"/>
      <c r="E19" s="766"/>
      <c r="F19" s="766"/>
      <c r="G19" s="766"/>
      <c r="H19" s="766"/>
      <c r="I19" s="766"/>
      <c r="J19" s="766"/>
      <c r="K19" s="766"/>
      <c r="L19" s="766"/>
      <c r="M19" s="767"/>
    </row>
    <row r="20" spans="1:21" s="260" customFormat="1" ht="19.5" customHeight="1" x14ac:dyDescent="0.2">
      <c r="A20" s="757"/>
      <c r="B20" s="758"/>
      <c r="C20" s="757" t="s">
        <v>70</v>
      </c>
      <c r="D20" s="768"/>
      <c r="E20" s="768"/>
      <c r="F20" s="768"/>
      <c r="G20" s="758"/>
      <c r="H20" s="757" t="s">
        <v>62</v>
      </c>
      <c r="I20" s="760"/>
      <c r="J20" s="761"/>
      <c r="K20" s="757" t="s">
        <v>71</v>
      </c>
      <c r="L20" s="760"/>
      <c r="M20" s="761"/>
      <c r="N20" s="354"/>
      <c r="O20" s="354"/>
      <c r="P20" s="354"/>
      <c r="Q20" s="354"/>
      <c r="R20" s="354"/>
      <c r="S20" s="261"/>
      <c r="T20" s="261"/>
      <c r="U20" s="261"/>
    </row>
    <row r="21" spans="1:21" s="268" customFormat="1" ht="74.25" customHeight="1" x14ac:dyDescent="0.2">
      <c r="A21" s="746" t="s">
        <v>63</v>
      </c>
      <c r="B21" s="747"/>
      <c r="C21" s="264">
        <v>5</v>
      </c>
      <c r="D21" s="264">
        <v>4</v>
      </c>
      <c r="E21" s="264">
        <v>3</v>
      </c>
      <c r="F21" s="264">
        <v>2</v>
      </c>
      <c r="G21" s="264">
        <v>1</v>
      </c>
      <c r="H21" s="265" t="s">
        <v>64</v>
      </c>
      <c r="I21" s="265" t="s">
        <v>65</v>
      </c>
      <c r="J21" s="266" t="s">
        <v>66</v>
      </c>
      <c r="K21" s="265" t="s">
        <v>64</v>
      </c>
      <c r="L21" s="265" t="s">
        <v>65</v>
      </c>
      <c r="M21" s="266" t="s">
        <v>66</v>
      </c>
      <c r="N21" s="356"/>
      <c r="O21" s="356"/>
      <c r="P21" s="356"/>
      <c r="Q21" s="356"/>
      <c r="R21" s="356"/>
      <c r="S21" s="267"/>
      <c r="T21" s="267"/>
      <c r="U21" s="267"/>
    </row>
    <row r="22" spans="1:21" s="260" customFormat="1" ht="18" customHeight="1" x14ac:dyDescent="0.2">
      <c r="A22" s="748" t="s">
        <v>204</v>
      </c>
      <c r="B22" s="623"/>
      <c r="C22" s="387">
        <f>IF('3_Av Ext'!B33&lt;&gt;"",'3_Av Ext'!B33,"")</f>
        <v>10</v>
      </c>
      <c r="D22" s="387">
        <f>IF('3_Av Ext'!D33&lt;&gt;"",'3_Av Ext'!D33,"")</f>
        <v>32</v>
      </c>
      <c r="E22" s="387">
        <f>IF('3_Av Ext'!F33&lt;&gt;"",'3_Av Ext'!F33,"")</f>
        <v>33</v>
      </c>
      <c r="F22" s="387">
        <f>IF('3_Av Ext'!H33&lt;&gt;"",'3_Av Ext'!H33,"")</f>
        <v>36</v>
      </c>
      <c r="G22" s="387">
        <f>IF('3_Av Ext'!J33&lt;&gt;"",'3_Av Ext'!J33,"")</f>
        <v>21</v>
      </c>
      <c r="H22" s="271">
        <f>IF(SUM(C22:G22)&gt;0,SUM(C22:E22)/SUM(C22:G22),"")</f>
        <v>0.56818181818181823</v>
      </c>
      <c r="I22" s="272">
        <v>0.4642</v>
      </c>
      <c r="J22" s="273">
        <f>IF(H22&lt;&gt;"",H22-I22,"")</f>
        <v>0.10398181818181823</v>
      </c>
      <c r="K22" s="274">
        <f>IF(SUM(C22:G22)&gt;0,(C22*5+D22*4+E22*3+F22*2+G22*1)/SUM(C22:G22),"")</f>
        <v>2.8030303030303032</v>
      </c>
      <c r="L22" s="275">
        <v>2.5499999999999998</v>
      </c>
      <c r="M22" s="276">
        <f>IF(K22&lt;&gt;"",K22-L22,"")</f>
        <v>0.25303030303030338</v>
      </c>
      <c r="N22" s="354">
        <f>IF(AND(COUNT(C22:G22)&lt;&gt;0,I22&lt;&gt;"",L22&lt;&gt;""),1,0)</f>
        <v>1</v>
      </c>
      <c r="O22" s="354"/>
      <c r="P22" s="354"/>
      <c r="Q22" s="354"/>
      <c r="R22" s="354"/>
      <c r="S22" s="261"/>
      <c r="T22" s="261"/>
      <c r="U22" s="261"/>
    </row>
    <row r="23" spans="1:21" s="260" customFormat="1" ht="12" customHeight="1" x14ac:dyDescent="0.2">
      <c r="A23" s="277"/>
      <c r="B23" s="278"/>
      <c r="C23" s="294" t="s">
        <v>72</v>
      </c>
      <c r="D23" s="279"/>
      <c r="E23" s="279"/>
      <c r="F23" s="279"/>
      <c r="G23" s="279"/>
      <c r="H23" s="280"/>
      <c r="I23" s="281"/>
      <c r="J23" s="280"/>
      <c r="K23" s="282"/>
      <c r="L23" s="283"/>
      <c r="M23" s="284"/>
      <c r="N23" s="354"/>
      <c r="O23" s="354"/>
      <c r="P23" s="354"/>
      <c r="Q23" s="354"/>
      <c r="R23" s="354"/>
      <c r="S23" s="261"/>
      <c r="T23" s="261"/>
      <c r="U23" s="261"/>
    </row>
    <row r="24" spans="1:21" s="289" customFormat="1" ht="24" customHeight="1" x14ac:dyDescent="0.25">
      <c r="A24" s="285"/>
      <c r="B24" s="286"/>
      <c r="C24" s="287"/>
      <c r="D24" s="287"/>
      <c r="E24" s="287"/>
      <c r="F24" s="749" t="s">
        <v>67</v>
      </c>
      <c r="G24" s="749"/>
      <c r="H24" s="749" t="s">
        <v>195</v>
      </c>
      <c r="I24" s="749"/>
      <c r="J24" s="749" t="s">
        <v>114</v>
      </c>
      <c r="K24" s="749"/>
      <c r="L24" s="750" t="s">
        <v>115</v>
      </c>
      <c r="M24" s="751"/>
      <c r="N24" s="357"/>
      <c r="O24" s="358"/>
      <c r="P24" s="358"/>
      <c r="Q24" s="358"/>
      <c r="R24" s="358"/>
      <c r="S24" s="288"/>
      <c r="T24" s="288"/>
      <c r="U24" s="288"/>
    </row>
    <row r="25" spans="1:21" s="260" customFormat="1" ht="51.75" customHeight="1" x14ac:dyDescent="0.2">
      <c r="A25" s="728" t="s">
        <v>112</v>
      </c>
      <c r="B25" s="290" t="s">
        <v>68</v>
      </c>
      <c r="C25" s="730" t="s">
        <v>138</v>
      </c>
      <c r="D25" s="731"/>
      <c r="E25" s="732"/>
      <c r="F25" s="733">
        <v>2.7000000000000001E-3</v>
      </c>
      <c r="G25" s="734"/>
      <c r="H25" s="733">
        <v>-0.05</v>
      </c>
      <c r="I25" s="734"/>
      <c r="J25" s="735">
        <f>J22</f>
        <v>0.10398181818181823</v>
      </c>
      <c r="K25" s="736"/>
      <c r="L25" s="737" t="str">
        <f>IF(N22=1,IF(AND(H25&lt;&gt;"",J25&lt;&gt;""),IF(J25&gt;=H25,"Submeta cumprida","Submeta não cumprida"),""),"")</f>
        <v>Submeta cumprida</v>
      </c>
      <c r="M25" s="762"/>
      <c r="N25" s="359">
        <f>IF(L25="Submeta cumprida",1,0)</f>
        <v>1</v>
      </c>
      <c r="O25" s="354"/>
      <c r="P25" s="354"/>
      <c r="Q25" s="354"/>
      <c r="R25" s="354"/>
      <c r="S25" s="261"/>
      <c r="T25" s="261"/>
      <c r="U25" s="261"/>
    </row>
    <row r="26" spans="1:21" s="260" customFormat="1" ht="51.75" customHeight="1" x14ac:dyDescent="0.2">
      <c r="A26" s="729"/>
      <c r="B26" s="291" t="s">
        <v>69</v>
      </c>
      <c r="C26" s="739" t="s">
        <v>139</v>
      </c>
      <c r="D26" s="740"/>
      <c r="E26" s="741"/>
      <c r="F26" s="742">
        <v>0.02</v>
      </c>
      <c r="G26" s="743"/>
      <c r="H26" s="742">
        <v>-0.05</v>
      </c>
      <c r="I26" s="743"/>
      <c r="J26" s="744">
        <f>M22</f>
        <v>0.25303030303030338</v>
      </c>
      <c r="K26" s="745"/>
      <c r="L26" s="719" t="str">
        <f>IF(N22=1,IF(AND(H26&lt;&gt;"",J26&lt;&gt;""),IF(J26&gt;=H26,"Submeta cumprida","Submeta não cumprida"),""),"")</f>
        <v>Submeta cumprida</v>
      </c>
      <c r="M26" s="752"/>
      <c r="N26" s="359">
        <f>IF(L26="Submeta cumprida",1,0)</f>
        <v>1</v>
      </c>
      <c r="O26" s="354"/>
      <c r="P26" s="354"/>
      <c r="Q26" s="354"/>
      <c r="R26" s="354"/>
      <c r="S26" s="261"/>
      <c r="T26" s="261"/>
      <c r="U26" s="261"/>
    </row>
    <row r="27" spans="1:21" s="260" customFormat="1" ht="24" customHeight="1" x14ac:dyDescent="0.2">
      <c r="A27" s="721" t="str">
        <f>IF(H25&lt;&gt;"","Para obter sucesso na Prova 2 é necessário cumprir as submetas     A","")</f>
        <v>Para obter sucesso na Prova 2 é necessário cumprir as submetas     A</v>
      </c>
      <c r="B27" s="722"/>
      <c r="C27" s="722"/>
      <c r="D27" s="722"/>
      <c r="E27" s="722"/>
      <c r="F27" s="292" t="str">
        <f>IF(F25&lt;&gt;"",IF(F25&lt;-0.05,"ou","e"),"")</f>
        <v>e</v>
      </c>
      <c r="G27" s="293" t="str">
        <f>IF(H25&lt;&gt;"","B","")</f>
        <v>B</v>
      </c>
      <c r="H27" s="723" t="str">
        <f>IF(N22=1,IF(H25&lt;&gt;"",IF(N27=1,"Foi alcançado sucesso na Prova 2","Não foi alcançado sucesso na Prova 2"),""),"")</f>
        <v>Foi alcançado sucesso na Prova 2</v>
      </c>
      <c r="I27" s="724"/>
      <c r="J27" s="724"/>
      <c r="K27" s="724"/>
      <c r="L27" s="724"/>
      <c r="M27" s="725"/>
      <c r="N27" s="354">
        <f>IF(F27&lt;&gt;"",IF(F27="ou",IF(OR(N25=1,N26=1),1,0),0)+IF(F27="e",IF(AND(N25=1,N26=1),1,0),0),"")</f>
        <v>1</v>
      </c>
      <c r="O27" s="354">
        <f>SUM(C22:G22)</f>
        <v>132</v>
      </c>
      <c r="P27" s="354"/>
      <c r="Q27" s="354"/>
      <c r="R27" s="354"/>
      <c r="S27" s="261"/>
      <c r="T27" s="261"/>
      <c r="U27" s="261"/>
    </row>
    <row r="28" spans="1:21" ht="9" customHeight="1" x14ac:dyDescent="0.25"/>
    <row r="29" spans="1:21" ht="30" customHeight="1" x14ac:dyDescent="0.25">
      <c r="A29" s="295" t="s">
        <v>315</v>
      </c>
      <c r="B29" s="763" t="str">
        <f>IF(OR(C35&lt;&gt;""),"Português - 12.º Ano (Provas 239 e 639)","")</f>
        <v>Português - 12.º Ano (Provas 239 e 639)</v>
      </c>
      <c r="C29" s="764"/>
      <c r="D29" s="764"/>
      <c r="E29" s="764"/>
      <c r="F29" s="764"/>
      <c r="G29" s="764"/>
      <c r="H29" s="764"/>
      <c r="I29" s="764"/>
      <c r="J29" s="764"/>
      <c r="K29" s="764"/>
      <c r="L29" s="755"/>
      <c r="M29" s="756"/>
    </row>
    <row r="30" spans="1:21" s="260" customFormat="1" ht="19.5" customHeight="1" x14ac:dyDescent="0.2">
      <c r="A30" s="757"/>
      <c r="B30" s="758"/>
      <c r="C30" s="757" t="s">
        <v>73</v>
      </c>
      <c r="D30" s="759"/>
      <c r="E30" s="757" t="s">
        <v>62</v>
      </c>
      <c r="F30" s="760"/>
      <c r="G30" s="761"/>
      <c r="H30" s="757" t="s">
        <v>71</v>
      </c>
      <c r="I30" s="760"/>
      <c r="J30" s="761"/>
      <c r="K30" s="277"/>
      <c r="L30" s="296"/>
      <c r="M30" s="297"/>
      <c r="N30" s="354"/>
      <c r="O30" s="354"/>
      <c r="P30" s="354"/>
      <c r="Q30" s="354"/>
      <c r="R30" s="354"/>
      <c r="S30" s="261"/>
      <c r="T30" s="261"/>
      <c r="U30" s="261"/>
    </row>
    <row r="31" spans="1:21" s="268" customFormat="1" ht="74.25" customHeight="1" x14ac:dyDescent="0.2">
      <c r="A31" s="746" t="s">
        <v>63</v>
      </c>
      <c r="B31" s="747"/>
      <c r="C31" s="265" t="s">
        <v>74</v>
      </c>
      <c r="D31" s="265" t="s">
        <v>75</v>
      </c>
      <c r="E31" s="265" t="s">
        <v>64</v>
      </c>
      <c r="F31" s="265" t="s">
        <v>65</v>
      </c>
      <c r="G31" s="266" t="s">
        <v>66</v>
      </c>
      <c r="H31" s="265" t="s">
        <v>64</v>
      </c>
      <c r="I31" s="265" t="s">
        <v>65</v>
      </c>
      <c r="J31" s="266" t="s">
        <v>66</v>
      </c>
      <c r="K31" s="298"/>
      <c r="L31" s="299"/>
      <c r="M31" s="300"/>
      <c r="N31" s="356"/>
      <c r="O31" s="356"/>
      <c r="P31" s="356"/>
      <c r="Q31" s="356"/>
      <c r="R31" s="356"/>
      <c r="S31" s="267"/>
      <c r="T31" s="267"/>
      <c r="U31" s="267"/>
    </row>
    <row r="32" spans="1:21" s="260" customFormat="1" ht="18" customHeight="1" x14ac:dyDescent="0.2">
      <c r="A32" s="748" t="s">
        <v>204</v>
      </c>
      <c r="B32" s="623"/>
      <c r="C32" s="388">
        <f>IF('3_Av Ext'!H47&lt;&gt;"",'3_Av Ext'!H47,"")</f>
        <v>12</v>
      </c>
      <c r="D32" s="388">
        <f>IF('3_Av Ext'!F47&lt;&gt;"",'3_Av Ext'!F47,"")</f>
        <v>4</v>
      </c>
      <c r="E32" s="301">
        <f>IF(SUM(C32:D32)&lt;&gt;0,C32/SUM(C32:D32),"")</f>
        <v>0.75</v>
      </c>
      <c r="F32" s="302">
        <v>0.67120000000000002</v>
      </c>
      <c r="G32" s="303">
        <f>IF(E32&lt;&gt;"",E32-F32,"")</f>
        <v>7.8799999999999981E-2</v>
      </c>
      <c r="H32" s="364">
        <v>11.09</v>
      </c>
      <c r="I32" s="304">
        <v>10.68</v>
      </c>
      <c r="J32" s="305">
        <f>IF(H32&lt;&gt;"",H32-I32,"")</f>
        <v>0.41000000000000014</v>
      </c>
      <c r="K32" s="306"/>
      <c r="L32" s="307"/>
      <c r="M32" s="308"/>
      <c r="N32" s="354">
        <f>IF(AND(COUNT(C32:D32)&lt;&gt;0,F32&lt;&gt;"",COUNT(H32:I32)&lt;&gt;0),1,0)</f>
        <v>1</v>
      </c>
      <c r="O32" s="354"/>
      <c r="P32" s="354"/>
      <c r="Q32" s="354"/>
      <c r="R32" s="354"/>
      <c r="S32" s="261"/>
      <c r="T32" s="261"/>
      <c r="U32" s="261"/>
    </row>
    <row r="33" spans="1:21" s="260" customFormat="1" ht="12" customHeight="1" x14ac:dyDescent="0.2">
      <c r="A33" s="277"/>
      <c r="B33" s="278"/>
      <c r="C33" s="294" t="s">
        <v>76</v>
      </c>
      <c r="D33" s="279"/>
      <c r="E33" s="279"/>
      <c r="F33" s="279"/>
      <c r="G33" s="279"/>
      <c r="H33" s="280"/>
      <c r="I33" s="281"/>
      <c r="J33" s="280"/>
      <c r="K33" s="282"/>
      <c r="L33" s="283"/>
      <c r="M33" s="284"/>
      <c r="N33" s="354"/>
      <c r="O33" s="354"/>
      <c r="P33" s="354"/>
      <c r="Q33" s="354"/>
      <c r="R33" s="354"/>
      <c r="S33" s="261"/>
      <c r="T33" s="261"/>
      <c r="U33" s="261"/>
    </row>
    <row r="34" spans="1:21" s="289" customFormat="1" ht="24" customHeight="1" x14ac:dyDescent="0.25">
      <c r="A34" s="285"/>
      <c r="B34" s="286"/>
      <c r="C34" s="287"/>
      <c r="D34" s="287"/>
      <c r="E34" s="287"/>
      <c r="F34" s="749" t="s">
        <v>67</v>
      </c>
      <c r="G34" s="749"/>
      <c r="H34" s="749" t="s">
        <v>195</v>
      </c>
      <c r="I34" s="749"/>
      <c r="J34" s="749" t="s">
        <v>114</v>
      </c>
      <c r="K34" s="749"/>
      <c r="L34" s="750" t="s">
        <v>115</v>
      </c>
      <c r="M34" s="751"/>
      <c r="N34" s="357"/>
      <c r="O34" s="358"/>
      <c r="P34" s="358"/>
      <c r="Q34" s="358"/>
      <c r="R34" s="358"/>
      <c r="S34" s="288"/>
      <c r="T34" s="288"/>
      <c r="U34" s="288"/>
    </row>
    <row r="35" spans="1:21" s="260" customFormat="1" ht="51.75" customHeight="1" x14ac:dyDescent="0.2">
      <c r="A35" s="728" t="s">
        <v>112</v>
      </c>
      <c r="B35" s="290" t="s">
        <v>68</v>
      </c>
      <c r="C35" s="730" t="s">
        <v>138</v>
      </c>
      <c r="D35" s="731"/>
      <c r="E35" s="732"/>
      <c r="F35" s="733">
        <v>4.4600000000000001E-2</v>
      </c>
      <c r="G35" s="734"/>
      <c r="H35" s="733">
        <v>-0.05</v>
      </c>
      <c r="I35" s="734"/>
      <c r="J35" s="735">
        <f>G32</f>
        <v>7.8799999999999981E-2</v>
      </c>
      <c r="K35" s="736"/>
      <c r="L35" s="737" t="str">
        <f>IF(N32=1,IF(AND(H35&lt;&gt;"",J35&lt;&gt;""),IF(J35&gt;=H35,"Submeta cumprida","Submeta não cumprida"),""),"")</f>
        <v>Submeta cumprida</v>
      </c>
      <c r="M35" s="762"/>
      <c r="N35" s="359">
        <f>IF(L35="Submeta cumprida",1,0)</f>
        <v>1</v>
      </c>
      <c r="O35" s="354"/>
      <c r="P35" s="354"/>
      <c r="Q35" s="354"/>
      <c r="R35" s="354"/>
      <c r="S35" s="261"/>
      <c r="T35" s="261"/>
      <c r="U35" s="261"/>
    </row>
    <row r="36" spans="1:21" s="260" customFormat="1" ht="51.75" customHeight="1" x14ac:dyDescent="0.2">
      <c r="A36" s="729"/>
      <c r="B36" s="291" t="s">
        <v>69</v>
      </c>
      <c r="C36" s="739" t="s">
        <v>141</v>
      </c>
      <c r="D36" s="740"/>
      <c r="E36" s="741"/>
      <c r="F36" s="742">
        <v>0.42</v>
      </c>
      <c r="G36" s="743"/>
      <c r="H36" s="742">
        <v>-0.25</v>
      </c>
      <c r="I36" s="743"/>
      <c r="J36" s="744">
        <f>J32</f>
        <v>0.41000000000000014</v>
      </c>
      <c r="K36" s="745"/>
      <c r="L36" s="719" t="str">
        <f>IF(N32=1,IF(AND(H36&lt;&gt;"",J36&lt;&gt;""),IF(J36&gt;=H36,"Submeta cumprida","Submeta não cumprida"),""),"")</f>
        <v>Submeta cumprida</v>
      </c>
      <c r="M36" s="752"/>
      <c r="N36" s="359">
        <f>IF(L36="Submeta cumprida",1,0)</f>
        <v>1</v>
      </c>
      <c r="O36" s="354"/>
      <c r="P36" s="354"/>
      <c r="Q36" s="354"/>
      <c r="R36" s="354"/>
      <c r="S36" s="261"/>
      <c r="T36" s="261"/>
      <c r="U36" s="261"/>
    </row>
    <row r="37" spans="1:21" s="260" customFormat="1" ht="24" customHeight="1" x14ac:dyDescent="0.2">
      <c r="A37" s="721" t="str">
        <f>IF(H35&lt;&gt;"","Para obter sucesso na Prova 3 é necessário cumprir as submetas     A","")</f>
        <v>Para obter sucesso na Prova 3 é necessário cumprir as submetas     A</v>
      </c>
      <c r="B37" s="722"/>
      <c r="C37" s="722"/>
      <c r="D37" s="722"/>
      <c r="E37" s="722"/>
      <c r="F37" s="292" t="str">
        <f>IF(F35&lt;&gt;"",IF(F35&lt;-0.05,"ou","e"),"")</f>
        <v>e</v>
      </c>
      <c r="G37" s="293" t="str">
        <f>IF(H35&lt;&gt;"","B","")</f>
        <v>B</v>
      </c>
      <c r="H37" s="723" t="str">
        <f>IF(N32=1,IF(H35&lt;&gt;"",IF(N37=1,"Foi alcançado sucesso na Prova 3","Não foi alcançado sucesso na Prova 3"),""),"")</f>
        <v>Foi alcançado sucesso na Prova 3</v>
      </c>
      <c r="I37" s="724"/>
      <c r="J37" s="724"/>
      <c r="K37" s="724"/>
      <c r="L37" s="724"/>
      <c r="M37" s="725"/>
      <c r="N37" s="354">
        <f>IF(F37&lt;&gt;"",IF(F37="ou",IF(OR(N35=1,N36=1),1,0),0)+IF(F37="e",IF(AND(N35=1,N36=1),1,0),0),"")</f>
        <v>1</v>
      </c>
      <c r="O37" s="389">
        <f>SUM(C32:D32)</f>
        <v>16</v>
      </c>
      <c r="P37" s="354"/>
      <c r="Q37" s="354"/>
      <c r="R37" s="354"/>
      <c r="S37" s="261"/>
      <c r="T37" s="261"/>
      <c r="U37" s="261"/>
    </row>
    <row r="38" spans="1:21" ht="9" customHeight="1" x14ac:dyDescent="0.25"/>
    <row r="39" spans="1:21" ht="30" customHeight="1" x14ac:dyDescent="0.25">
      <c r="A39" s="309" t="s">
        <v>316</v>
      </c>
      <c r="B39" s="753" t="s">
        <v>194</v>
      </c>
      <c r="C39" s="754"/>
      <c r="D39" s="754"/>
      <c r="E39" s="754"/>
      <c r="F39" s="754"/>
      <c r="G39" s="754"/>
      <c r="H39" s="754"/>
      <c r="I39" s="754"/>
      <c r="J39" s="754"/>
      <c r="K39" s="754"/>
      <c r="L39" s="755" t="str">
        <f>B39</f>
        <v>Matemática A - 12.º Ano (Prova 635)</v>
      </c>
      <c r="M39" s="756"/>
    </row>
    <row r="40" spans="1:21" s="260" customFormat="1" ht="19.5" customHeight="1" x14ac:dyDescent="0.2">
      <c r="A40" s="757"/>
      <c r="B40" s="758"/>
      <c r="C40" s="757" t="s">
        <v>73</v>
      </c>
      <c r="D40" s="759"/>
      <c r="E40" s="757" t="s">
        <v>62</v>
      </c>
      <c r="F40" s="760"/>
      <c r="G40" s="761"/>
      <c r="H40" s="757" t="s">
        <v>71</v>
      </c>
      <c r="I40" s="760"/>
      <c r="J40" s="761"/>
      <c r="K40" s="277"/>
      <c r="L40" s="296"/>
      <c r="M40" s="297"/>
      <c r="N40" s="354"/>
      <c r="O40" s="354"/>
      <c r="P40" s="354"/>
      <c r="Q40" s="354"/>
      <c r="R40" s="354"/>
      <c r="S40" s="261"/>
      <c r="T40" s="261"/>
      <c r="U40" s="261"/>
    </row>
    <row r="41" spans="1:21" s="268" customFormat="1" ht="74.25" customHeight="1" x14ac:dyDescent="0.2">
      <c r="A41" s="746" t="s">
        <v>63</v>
      </c>
      <c r="B41" s="747"/>
      <c r="C41" s="265" t="s">
        <v>74</v>
      </c>
      <c r="D41" s="265" t="s">
        <v>75</v>
      </c>
      <c r="E41" s="265" t="s">
        <v>64</v>
      </c>
      <c r="F41" s="265" t="s">
        <v>65</v>
      </c>
      <c r="G41" s="266" t="s">
        <v>66</v>
      </c>
      <c r="H41" s="265" t="s">
        <v>64</v>
      </c>
      <c r="I41" s="265" t="s">
        <v>65</v>
      </c>
      <c r="J41" s="266" t="s">
        <v>66</v>
      </c>
      <c r="K41" s="298"/>
      <c r="L41" s="299"/>
      <c r="M41" s="300"/>
      <c r="N41" s="356"/>
      <c r="O41" s="356"/>
      <c r="P41" s="356"/>
      <c r="Q41" s="356"/>
      <c r="R41" s="356"/>
      <c r="S41" s="267"/>
      <c r="T41" s="267"/>
      <c r="U41" s="267"/>
    </row>
    <row r="42" spans="1:21" s="260" customFormat="1" ht="18" customHeight="1" x14ac:dyDescent="0.2">
      <c r="A42" s="748" t="s">
        <v>204</v>
      </c>
      <c r="B42" s="623"/>
      <c r="C42" s="269">
        <v>8</v>
      </c>
      <c r="D42" s="269">
        <v>8</v>
      </c>
      <c r="E42" s="301">
        <f>IF(SUM(C42:D42)&lt;&gt;0,C42/SUM(C42:D42),"")</f>
        <v>0.5</v>
      </c>
      <c r="F42" s="302">
        <v>0.62839999999999996</v>
      </c>
      <c r="G42" s="303">
        <f>IF(E42&lt;&gt;"",E42-F42,"")</f>
        <v>-0.12839999999999996</v>
      </c>
      <c r="H42" s="364">
        <v>10.74</v>
      </c>
      <c r="I42" s="304">
        <v>10.93</v>
      </c>
      <c r="J42" s="305">
        <f>IF(H42&lt;&gt;"",H42-I42,"")</f>
        <v>-0.1899999999999995</v>
      </c>
      <c r="K42" s="306"/>
      <c r="L42" s="307"/>
      <c r="M42" s="308"/>
      <c r="N42" s="354">
        <f>IF(AND(COUNT(C42:D42)&lt;&gt;0,F42&lt;&gt;"",COUNT(H42:I42)&lt;&gt;0),1,0)</f>
        <v>1</v>
      </c>
      <c r="O42" s="354"/>
      <c r="P42" s="354"/>
      <c r="Q42" s="354"/>
      <c r="R42" s="354"/>
      <c r="S42" s="261"/>
      <c r="T42" s="261"/>
      <c r="U42" s="261"/>
    </row>
    <row r="43" spans="1:21" s="260" customFormat="1" ht="12" customHeight="1" x14ac:dyDescent="0.2">
      <c r="A43" s="277"/>
      <c r="B43" s="278"/>
      <c r="C43" s="294" t="s">
        <v>76</v>
      </c>
      <c r="D43" s="279"/>
      <c r="E43" s="279"/>
      <c r="F43" s="279"/>
      <c r="G43" s="279"/>
      <c r="H43" s="280"/>
      <c r="I43" s="281"/>
      <c r="J43" s="280"/>
      <c r="K43" s="282"/>
      <c r="L43" s="283"/>
      <c r="M43" s="284"/>
      <c r="N43" s="354"/>
      <c r="O43" s="354"/>
      <c r="P43" s="354"/>
      <c r="Q43" s="354"/>
      <c r="R43" s="354"/>
      <c r="S43" s="261"/>
      <c r="T43" s="261"/>
      <c r="U43" s="261"/>
    </row>
    <row r="44" spans="1:21" s="289" customFormat="1" ht="24" customHeight="1" x14ac:dyDescent="0.25">
      <c r="A44" s="285"/>
      <c r="B44" s="286"/>
      <c r="C44" s="287"/>
      <c r="D44" s="287"/>
      <c r="E44" s="287"/>
      <c r="F44" s="749" t="s">
        <v>67</v>
      </c>
      <c r="G44" s="749"/>
      <c r="H44" s="749" t="s">
        <v>195</v>
      </c>
      <c r="I44" s="749"/>
      <c r="J44" s="749" t="s">
        <v>114</v>
      </c>
      <c r="K44" s="749"/>
      <c r="L44" s="750" t="s">
        <v>115</v>
      </c>
      <c r="M44" s="751"/>
      <c r="N44" s="357"/>
      <c r="O44" s="358"/>
      <c r="P44" s="358"/>
      <c r="Q44" s="358"/>
      <c r="R44" s="358"/>
      <c r="S44" s="288"/>
      <c r="T44" s="288"/>
      <c r="U44" s="288"/>
    </row>
    <row r="45" spans="1:21" s="260" customFormat="1" ht="51.75" customHeight="1" x14ac:dyDescent="0.2">
      <c r="A45" s="728" t="s">
        <v>112</v>
      </c>
      <c r="B45" s="290" t="s">
        <v>68</v>
      </c>
      <c r="C45" s="730" t="s">
        <v>140</v>
      </c>
      <c r="D45" s="731"/>
      <c r="E45" s="732"/>
      <c r="F45" s="733">
        <v>-0.106</v>
      </c>
      <c r="G45" s="734"/>
      <c r="H45" s="733">
        <v>-5.5999999999999994E-2</v>
      </c>
      <c r="I45" s="734"/>
      <c r="J45" s="735">
        <f>G42</f>
        <v>-0.12839999999999996</v>
      </c>
      <c r="K45" s="736"/>
      <c r="L45" s="737" t="str">
        <f>IF(N42=1,IF(AND(H45&lt;&gt;"",J45&lt;&gt;""),IF(J45&gt;=H45,"Submeta cumprida","Submeta não cumprida"),""),"")</f>
        <v>Submeta não cumprida</v>
      </c>
      <c r="M45" s="738"/>
      <c r="N45" s="359">
        <f>IF(L45="Submeta cumprida",1,0)</f>
        <v>0</v>
      </c>
      <c r="O45" s="354"/>
      <c r="P45" s="354"/>
      <c r="Q45" s="354"/>
      <c r="R45" s="354"/>
      <c r="S45" s="261"/>
      <c r="T45" s="261"/>
      <c r="U45" s="261"/>
    </row>
    <row r="46" spans="1:21" s="260" customFormat="1" ht="51.75" customHeight="1" x14ac:dyDescent="0.2">
      <c r="A46" s="729"/>
      <c r="B46" s="291" t="s">
        <v>69</v>
      </c>
      <c r="C46" s="739" t="s">
        <v>142</v>
      </c>
      <c r="D46" s="740"/>
      <c r="E46" s="741"/>
      <c r="F46" s="742">
        <v>-1.04</v>
      </c>
      <c r="G46" s="743"/>
      <c r="H46" s="742">
        <v>-0.54</v>
      </c>
      <c r="I46" s="743"/>
      <c r="J46" s="744">
        <f>J42</f>
        <v>-0.1899999999999995</v>
      </c>
      <c r="K46" s="745"/>
      <c r="L46" s="719" t="str">
        <f>IF(N42=1,IF(AND(H46&lt;&gt;"",J46&lt;&gt;""),IF(J46&gt;=H46,"Submeta cumprida","Submeta não cumprida"),""),"")</f>
        <v>Submeta cumprida</v>
      </c>
      <c r="M46" s="720"/>
      <c r="N46" s="359">
        <f>IF(L46="Submeta cumprida",1,0)</f>
        <v>1</v>
      </c>
      <c r="O46" s="354"/>
      <c r="P46" s="354"/>
      <c r="Q46" s="354"/>
      <c r="R46" s="354"/>
      <c r="S46" s="261"/>
      <c r="T46" s="261"/>
      <c r="U46" s="261"/>
    </row>
    <row r="47" spans="1:21" s="260" customFormat="1" ht="24" customHeight="1" x14ac:dyDescent="0.2">
      <c r="A47" s="721" t="str">
        <f>IF(H45&lt;&gt;"","Para obter sucesso na Prova 4 é necessário cumprir as submetas     A","")</f>
        <v>Para obter sucesso na Prova 4 é necessário cumprir as submetas     A</v>
      </c>
      <c r="B47" s="722"/>
      <c r="C47" s="722"/>
      <c r="D47" s="722"/>
      <c r="E47" s="722"/>
      <c r="F47" s="292" t="str">
        <f>IF(F45&lt;&gt;"",IF(F45&lt;-0.05,"ou","e"),"")</f>
        <v>ou</v>
      </c>
      <c r="G47" s="293" t="str">
        <f>IF(H45&lt;&gt;"","B","")</f>
        <v>B</v>
      </c>
      <c r="H47" s="723" t="str">
        <f>IF(N42=1,IF(H45&lt;&gt;"",IF(N47=1,"Foi alcançado sucesso na Prova 4","Não foi alcançado sucesso na Prova 4"),""),"")</f>
        <v>Foi alcançado sucesso na Prova 4</v>
      </c>
      <c r="I47" s="724"/>
      <c r="J47" s="724"/>
      <c r="K47" s="724"/>
      <c r="L47" s="724"/>
      <c r="M47" s="725"/>
      <c r="N47" s="354">
        <f>IF(F47&lt;&gt;"",IF(F47="ou",IF(OR(N45=1,N46=1),1,0),0)+IF(F47="e",IF(AND(N45=1,N46=1),1,0),0),"")</f>
        <v>1</v>
      </c>
      <c r="O47" s="354">
        <f>SUM(C42:D42)</f>
        <v>16</v>
      </c>
      <c r="P47" s="354">
        <f>IF(AND(SUM(O17,O27,O37,O47)&gt;0,OR(N17&lt;&gt;"",N27&lt;&gt;"",N37&lt;&gt;"",N47&lt;&gt;"")),(IF(N17&lt;&gt;"",N17*O17,0)+IF(N27&lt;&gt;"",N27*O27,0)+IF(N37&lt;&gt;"",N37*O37,0)+IF(N47&lt;&gt;"",N47*O47,0))/SUM(O17,O27,O37,O47),"")</f>
        <v>0.55405405405405406</v>
      </c>
      <c r="Q47" s="354"/>
      <c r="R47" s="354"/>
      <c r="S47" s="261"/>
      <c r="T47" s="261"/>
      <c r="U47" s="261"/>
    </row>
    <row r="48" spans="1:21" ht="15" customHeight="1" x14ac:dyDescent="0.25"/>
    <row r="49" spans="1:23" ht="36.75" customHeight="1" x14ac:dyDescent="0.35">
      <c r="A49" s="726" t="s">
        <v>231</v>
      </c>
      <c r="B49" s="726"/>
      <c r="C49" s="726"/>
      <c r="D49" s="726"/>
      <c r="E49" s="726"/>
      <c r="F49" s="726"/>
      <c r="G49" s="726"/>
      <c r="H49" s="726"/>
      <c r="I49" s="726"/>
      <c r="J49" s="726"/>
      <c r="K49" s="726"/>
      <c r="L49" s="310">
        <f>IF(OR(H47&lt;&gt;"",H37&lt;&gt;"",H27&lt;&gt;"",H17&lt;&gt;""),ROUND(P47,2),"")</f>
        <v>0.55000000000000004</v>
      </c>
      <c r="M49" s="311"/>
    </row>
    <row r="50" spans="1:23" ht="15" customHeight="1" x14ac:dyDescent="0.25"/>
    <row r="51" spans="1:23" ht="36.75" customHeight="1" x14ac:dyDescent="0.25">
      <c r="A51" s="727" t="s">
        <v>77</v>
      </c>
      <c r="B51" s="631"/>
      <c r="C51" s="631"/>
      <c r="D51" s="631"/>
      <c r="E51" s="631"/>
      <c r="F51" s="631"/>
      <c r="G51" s="631"/>
      <c r="H51" s="631"/>
      <c r="I51" s="631"/>
      <c r="J51" s="631"/>
      <c r="K51" s="631"/>
      <c r="L51" s="631"/>
      <c r="M51" s="631"/>
    </row>
    <row r="52" spans="1:23" x14ac:dyDescent="0.25">
      <c r="I52" s="260"/>
      <c r="J52" s="260"/>
      <c r="K52" s="260"/>
      <c r="L52" s="260"/>
      <c r="M52" s="260"/>
    </row>
    <row r="53" spans="1:23" ht="30" customHeight="1" x14ac:dyDescent="0.25">
      <c r="A53" s="709" t="s">
        <v>78</v>
      </c>
      <c r="B53" s="710"/>
      <c r="C53" s="710"/>
      <c r="D53" s="710"/>
      <c r="E53" s="710"/>
      <c r="F53" s="710"/>
      <c r="G53" s="710"/>
      <c r="H53" s="710"/>
      <c r="I53" s="710"/>
      <c r="J53" s="710"/>
      <c r="K53" s="710"/>
      <c r="L53" s="710"/>
      <c r="M53" s="711"/>
    </row>
    <row r="54" spans="1:23" s="268" customFormat="1" ht="74.25" customHeight="1" x14ac:dyDescent="0.2">
      <c r="A54" s="697" t="s">
        <v>63</v>
      </c>
      <c r="B54" s="698"/>
      <c r="C54" s="312" t="s">
        <v>312</v>
      </c>
      <c r="D54" s="312" t="s">
        <v>79</v>
      </c>
      <c r="E54" s="312" t="s">
        <v>80</v>
      </c>
      <c r="F54" s="312" t="s">
        <v>81</v>
      </c>
      <c r="G54" s="312" t="s">
        <v>82</v>
      </c>
      <c r="H54" s="312" t="s">
        <v>83</v>
      </c>
      <c r="I54" s="599"/>
      <c r="J54" s="600"/>
      <c r="K54" s="600"/>
      <c r="L54" s="600"/>
      <c r="M54" s="601"/>
      <c r="N54" s="356"/>
      <c r="O54" s="356"/>
      <c r="P54" s="356"/>
      <c r="Q54" s="356"/>
      <c r="R54" s="356"/>
      <c r="S54" s="267"/>
      <c r="T54" s="267"/>
      <c r="U54" s="267"/>
      <c r="W54" s="313"/>
    </row>
    <row r="55" spans="1:23" s="260" customFormat="1" ht="18" customHeight="1" x14ac:dyDescent="0.2">
      <c r="A55" s="697" t="s">
        <v>204</v>
      </c>
      <c r="B55" s="698"/>
      <c r="C55" s="370">
        <f>IF('1_IAA'!C29+'1_IAA'!C31&gt;0,'1_IAA'!C29+'1_IAA'!C31,"")</f>
        <v>442</v>
      </c>
      <c r="D55" s="370">
        <f>IF(COUNT('1_IAA'!C29,'1_IAA'!C31)&gt;0,'1_IAA'!E29+'1_IAA'!E31,"")</f>
        <v>30</v>
      </c>
      <c r="E55" s="314">
        <f>IF(AND(C55&lt;&gt;0,C55&lt;&gt;""),ROUND(D55/C55,4),"")</f>
        <v>6.7900000000000002E-2</v>
      </c>
      <c r="F55" s="370">
        <f>IF(COUNT('2_Av I'!V50:V53)&gt;0,SUM('2_Av I'!V50:V53),"")</f>
        <v>440</v>
      </c>
      <c r="G55" s="370">
        <f>IF(COUNT('2_Av I'!V50:V53)&gt;0,SUM('2_Av I'!W50:X53),"")</f>
        <v>344</v>
      </c>
      <c r="H55" s="315">
        <f>IF(AND(F55&lt;&gt;0,F55&lt;&gt;""),ROUND(G55/F55,4),"")</f>
        <v>0.78180000000000005</v>
      </c>
      <c r="I55" s="602"/>
      <c r="J55" s="603"/>
      <c r="K55" s="603"/>
      <c r="L55" s="603"/>
      <c r="M55" s="604"/>
      <c r="N55" s="354">
        <f>IF(AND(COUNT(C55:D55)&lt;&gt;0,COUNT(F55:G55)&lt;&gt;0),1,0)</f>
        <v>1</v>
      </c>
      <c r="O55" s="354"/>
      <c r="P55" s="354"/>
      <c r="Q55" s="354"/>
      <c r="R55" s="354"/>
      <c r="S55" s="261"/>
      <c r="T55" s="261"/>
      <c r="U55" s="261"/>
    </row>
    <row r="56" spans="1:23" s="260" customFormat="1" ht="21.75" customHeight="1" x14ac:dyDescent="0.2">
      <c r="A56" s="715" t="s">
        <v>318</v>
      </c>
      <c r="B56" s="716"/>
      <c r="C56" s="717"/>
      <c r="D56" s="717"/>
      <c r="E56" s="717"/>
      <c r="F56" s="717"/>
      <c r="G56" s="717"/>
      <c r="H56" s="717"/>
      <c r="I56" s="717"/>
      <c r="J56" s="717"/>
      <c r="K56" s="717"/>
      <c r="L56" s="717"/>
      <c r="M56" s="718"/>
      <c r="N56" s="354"/>
      <c r="O56" s="354"/>
      <c r="P56" s="354"/>
      <c r="Q56" s="354"/>
      <c r="R56" s="354"/>
      <c r="S56" s="261"/>
      <c r="T56" s="261"/>
      <c r="U56" s="261"/>
    </row>
    <row r="57" spans="1:23" s="289" customFormat="1" ht="21.75" customHeight="1" x14ac:dyDescent="0.25">
      <c r="A57" s="712" t="s">
        <v>319</v>
      </c>
      <c r="B57" s="713"/>
      <c r="C57" s="713"/>
      <c r="D57" s="713"/>
      <c r="E57" s="316"/>
      <c r="F57" s="704" t="s">
        <v>67</v>
      </c>
      <c r="G57" s="705"/>
      <c r="H57" s="706" t="s">
        <v>195</v>
      </c>
      <c r="I57" s="706"/>
      <c r="J57" s="707" t="s">
        <v>114</v>
      </c>
      <c r="K57" s="707"/>
      <c r="L57" s="704" t="s">
        <v>115</v>
      </c>
      <c r="M57" s="708"/>
      <c r="N57" s="358"/>
      <c r="O57" s="358"/>
      <c r="P57" s="358"/>
      <c r="Q57" s="358"/>
      <c r="R57" s="358"/>
      <c r="S57" s="288"/>
      <c r="T57" s="288"/>
      <c r="U57" s="288"/>
    </row>
    <row r="58" spans="1:23" s="260" customFormat="1" ht="51.75" customHeight="1" x14ac:dyDescent="0.2">
      <c r="A58" s="679" t="s">
        <v>112</v>
      </c>
      <c r="B58" s="317" t="s">
        <v>68</v>
      </c>
      <c r="C58" s="681" t="s">
        <v>196</v>
      </c>
      <c r="D58" s="682"/>
      <c r="E58" s="683"/>
      <c r="F58" s="684">
        <v>5.8299999999999998E-2</v>
      </c>
      <c r="G58" s="685"/>
      <c r="H58" s="684">
        <v>7.4999999999999997E-2</v>
      </c>
      <c r="I58" s="685"/>
      <c r="J58" s="686">
        <f>E55</f>
        <v>6.7900000000000002E-2</v>
      </c>
      <c r="K58" s="687"/>
      <c r="L58" s="688" t="str">
        <f>IF(N55=1,IF(AND(H58&lt;&gt;"",J58&lt;&gt;""),IF(J58&lt;=H58,"Submeta cumprida","Submeta não cumprida"),""),"")</f>
        <v>Submeta cumprida</v>
      </c>
      <c r="M58" s="689"/>
      <c r="N58" s="359">
        <f>IF(L58="Submeta cumprida",1,0)</f>
        <v>1</v>
      </c>
      <c r="O58" s="354"/>
      <c r="P58" s="354"/>
      <c r="Q58" s="354"/>
      <c r="R58" s="354"/>
      <c r="S58" s="261"/>
      <c r="T58" s="261"/>
      <c r="U58" s="261"/>
    </row>
    <row r="59" spans="1:23" s="260" customFormat="1" ht="51.75" customHeight="1" x14ac:dyDescent="0.2">
      <c r="A59" s="680"/>
      <c r="B59" s="318" t="s">
        <v>69</v>
      </c>
      <c r="C59" s="690" t="s">
        <v>143</v>
      </c>
      <c r="D59" s="691"/>
      <c r="E59" s="692"/>
      <c r="F59" s="693">
        <v>0.77159999999999995</v>
      </c>
      <c r="G59" s="694"/>
      <c r="H59" s="693">
        <v>0.81159999999999999</v>
      </c>
      <c r="I59" s="694"/>
      <c r="J59" s="695">
        <f>H55</f>
        <v>0.78180000000000005</v>
      </c>
      <c r="K59" s="696"/>
      <c r="L59" s="669" t="str">
        <f>IF(N55=1,IF(AND(H59&lt;&gt;"",J59&lt;&gt;""),IF(J59&gt;=H59,"Submeta cumprida","Submeta não cumprida"),""),"")</f>
        <v>Submeta não cumprida</v>
      </c>
      <c r="M59" s="670"/>
      <c r="N59" s="359">
        <f>IF(L59="Submeta cumprida",1,0)</f>
        <v>0</v>
      </c>
      <c r="O59" s="354"/>
      <c r="P59" s="354"/>
      <c r="Q59" s="354"/>
      <c r="R59" s="354"/>
      <c r="S59" s="261"/>
      <c r="T59" s="261"/>
      <c r="U59" s="261"/>
    </row>
    <row r="60" spans="1:23" s="260" customFormat="1" ht="17.25" customHeight="1" x14ac:dyDescent="0.2">
      <c r="A60" s="671" t="s">
        <v>116</v>
      </c>
      <c r="B60" s="672"/>
      <c r="C60" s="672"/>
      <c r="D60" s="672"/>
      <c r="E60" s="672"/>
      <c r="F60" s="672"/>
      <c r="G60" s="673"/>
      <c r="H60" s="674" t="str">
        <f>IF(N55=1,IF(H58&lt;&gt;"",IF(N60=1,"Foi alcançado sucesso neste ciclo de ensino","Não foi alcançado sucesso neste ciclo de ensino"),""),"")</f>
        <v>Foi alcançado sucesso neste ciclo de ensino</v>
      </c>
      <c r="I60" s="675"/>
      <c r="J60" s="675"/>
      <c r="K60" s="675"/>
      <c r="L60" s="675"/>
      <c r="M60" s="676"/>
      <c r="N60" s="354">
        <f>IF(H58&lt;&gt;"",IF(OR(N58=1,N59=1),1,0),"")</f>
        <v>1</v>
      </c>
      <c r="O60" s="360">
        <f>C55</f>
        <v>442</v>
      </c>
      <c r="P60" s="354"/>
      <c r="Q60" s="354"/>
      <c r="R60" s="354"/>
      <c r="S60" s="261"/>
      <c r="T60" s="261"/>
      <c r="U60" s="261"/>
    </row>
    <row r="61" spans="1:23" ht="9" customHeight="1" x14ac:dyDescent="0.25">
      <c r="I61" s="260"/>
      <c r="J61" s="260"/>
      <c r="K61" s="260"/>
      <c r="L61" s="260"/>
      <c r="M61" s="260"/>
    </row>
    <row r="62" spans="1:23" ht="30" customHeight="1" x14ac:dyDescent="0.25">
      <c r="A62" s="709" t="s">
        <v>84</v>
      </c>
      <c r="B62" s="710"/>
      <c r="C62" s="710"/>
      <c r="D62" s="710"/>
      <c r="E62" s="710"/>
      <c r="F62" s="710"/>
      <c r="G62" s="710"/>
      <c r="H62" s="710"/>
      <c r="I62" s="710"/>
      <c r="J62" s="710"/>
      <c r="K62" s="710"/>
      <c r="L62" s="710"/>
      <c r="M62" s="711"/>
    </row>
    <row r="63" spans="1:23" s="268" customFormat="1" ht="74.25" customHeight="1" x14ac:dyDescent="0.2">
      <c r="A63" s="697" t="s">
        <v>63</v>
      </c>
      <c r="B63" s="698"/>
      <c r="C63" s="312" t="s">
        <v>312</v>
      </c>
      <c r="D63" s="312" t="s">
        <v>79</v>
      </c>
      <c r="E63" s="312" t="s">
        <v>80</v>
      </c>
      <c r="F63" s="312" t="s">
        <v>81</v>
      </c>
      <c r="G63" s="312" t="s">
        <v>82</v>
      </c>
      <c r="H63" s="312" t="s">
        <v>83</v>
      </c>
      <c r="I63" s="599"/>
      <c r="J63" s="600"/>
      <c r="K63" s="600"/>
      <c r="L63" s="600"/>
      <c r="M63" s="601"/>
      <c r="N63" s="356"/>
      <c r="O63" s="356"/>
      <c r="P63" s="356"/>
      <c r="Q63" s="356"/>
      <c r="R63" s="356"/>
      <c r="S63" s="267"/>
      <c r="T63" s="267"/>
      <c r="U63" s="267"/>
    </row>
    <row r="64" spans="1:23" s="260" customFormat="1" ht="18" customHeight="1" x14ac:dyDescent="0.2">
      <c r="A64" s="697" t="s">
        <v>204</v>
      </c>
      <c r="B64" s="698"/>
      <c r="C64" s="370">
        <f>IF('1_IAA'!C56+'1_IAA'!C58&gt;0,'1_IAA'!C56+'1_IAA'!C58,"")</f>
        <v>260</v>
      </c>
      <c r="D64" s="370">
        <f>IF(COUNT('1_IAA'!C56,'1_IAA'!C58)&gt;0,'1_IAA'!E56+'1_IAA'!E58,"")</f>
        <v>24</v>
      </c>
      <c r="E64" s="314">
        <f>IF(AND(C64&lt;&gt;0,C64&lt;&gt;""),ROUND(D64/C64,4),"")</f>
        <v>9.2299999999999993E-2</v>
      </c>
      <c r="F64" s="370">
        <f>IF(COUNT('2_Av I'!V54:V55)&gt;0,SUM('2_Av I'!V54:V55),"")</f>
        <v>253</v>
      </c>
      <c r="G64" s="370">
        <f>IF(COUNT('2_Av I'!V54:V55)&gt;0,SUM('2_Av I'!W54:X55),"")</f>
        <v>143</v>
      </c>
      <c r="H64" s="315">
        <f>IF(AND(F64&lt;&gt;0,F64&lt;&gt;""),ROUND(G64/F64,4),"")</f>
        <v>0.56520000000000004</v>
      </c>
      <c r="I64" s="602"/>
      <c r="J64" s="603"/>
      <c r="K64" s="603"/>
      <c r="L64" s="603"/>
      <c r="M64" s="604"/>
      <c r="N64" s="354">
        <f>IF(AND(COUNT(C64:D64)&lt;&gt;0,COUNT(F64:G64)&lt;&gt;0),1,0)</f>
        <v>1</v>
      </c>
      <c r="O64" s="354"/>
      <c r="P64" s="354"/>
      <c r="Q64" s="354"/>
      <c r="R64" s="354"/>
      <c r="S64" s="261"/>
      <c r="T64" s="261"/>
      <c r="U64" s="261"/>
    </row>
    <row r="65" spans="1:21" s="260" customFormat="1" ht="21.75" customHeight="1" x14ac:dyDescent="0.2">
      <c r="A65" s="699" t="s">
        <v>320</v>
      </c>
      <c r="B65" s="700"/>
      <c r="C65" s="700"/>
      <c r="D65" s="700"/>
      <c r="E65" s="700"/>
      <c r="F65" s="700"/>
      <c r="G65" s="700"/>
      <c r="H65" s="700"/>
      <c r="I65" s="700"/>
      <c r="J65" s="700"/>
      <c r="K65" s="700"/>
      <c r="L65" s="700"/>
      <c r="M65" s="701"/>
      <c r="N65" s="354"/>
      <c r="O65" s="354"/>
      <c r="P65" s="354"/>
      <c r="Q65" s="354"/>
      <c r="R65" s="354"/>
      <c r="S65" s="261"/>
      <c r="T65" s="261"/>
      <c r="U65" s="261"/>
    </row>
    <row r="66" spans="1:21" s="289" customFormat="1" ht="21.75" customHeight="1" x14ac:dyDescent="0.25">
      <c r="A66" s="712" t="s">
        <v>321</v>
      </c>
      <c r="B66" s="713"/>
      <c r="C66" s="713"/>
      <c r="D66" s="713"/>
      <c r="E66" s="316"/>
      <c r="F66" s="704" t="s">
        <v>67</v>
      </c>
      <c r="G66" s="705"/>
      <c r="H66" s="706" t="s">
        <v>195</v>
      </c>
      <c r="I66" s="706"/>
      <c r="J66" s="707" t="s">
        <v>114</v>
      </c>
      <c r="K66" s="707"/>
      <c r="L66" s="704" t="s">
        <v>115</v>
      </c>
      <c r="M66" s="708"/>
      <c r="N66" s="358"/>
      <c r="O66" s="358"/>
      <c r="P66" s="358"/>
      <c r="Q66" s="358"/>
      <c r="R66" s="358"/>
      <c r="S66" s="288"/>
      <c r="T66" s="288"/>
      <c r="U66" s="288"/>
    </row>
    <row r="67" spans="1:21" s="260" customFormat="1" ht="51.75" customHeight="1" x14ac:dyDescent="0.2">
      <c r="A67" s="714" t="s">
        <v>118</v>
      </c>
      <c r="B67" s="317" t="s">
        <v>68</v>
      </c>
      <c r="C67" s="681" t="s">
        <v>140</v>
      </c>
      <c r="D67" s="682"/>
      <c r="E67" s="683"/>
      <c r="F67" s="684">
        <v>0.11</v>
      </c>
      <c r="G67" s="685"/>
      <c r="H67" s="684">
        <v>0.06</v>
      </c>
      <c r="I67" s="685"/>
      <c r="J67" s="686">
        <f>E64</f>
        <v>9.2299999999999993E-2</v>
      </c>
      <c r="K67" s="687"/>
      <c r="L67" s="688" t="str">
        <f>IF(N64=1,IF(AND(H67&lt;&gt;"",J67&lt;&gt;""),IF(J67&lt;=H67,"Submeta cumprida","Submeta não cumprida"),""),"")</f>
        <v>Submeta não cumprida</v>
      </c>
      <c r="M67" s="689"/>
      <c r="N67" s="359">
        <f>IF(L67="Submeta cumprida",1,0)</f>
        <v>0</v>
      </c>
      <c r="O67" s="354"/>
      <c r="P67" s="354"/>
      <c r="Q67" s="354"/>
      <c r="R67" s="354"/>
      <c r="S67" s="261"/>
      <c r="T67" s="261"/>
      <c r="U67" s="261"/>
    </row>
    <row r="68" spans="1:21" s="260" customFormat="1" ht="51.75" customHeight="1" x14ac:dyDescent="0.2">
      <c r="A68" s="680"/>
      <c r="B68" s="318" t="s">
        <v>69</v>
      </c>
      <c r="C68" s="690" t="s">
        <v>143</v>
      </c>
      <c r="D68" s="691"/>
      <c r="E68" s="692"/>
      <c r="F68" s="693">
        <v>0.61880000000000002</v>
      </c>
      <c r="G68" s="694"/>
      <c r="H68" s="693">
        <v>0.65880000000000005</v>
      </c>
      <c r="I68" s="694"/>
      <c r="J68" s="695">
        <f>H64</f>
        <v>0.56520000000000004</v>
      </c>
      <c r="K68" s="696"/>
      <c r="L68" s="669" t="str">
        <f>IF(N64=1,IF(AND(H68&lt;&gt;"",J68&lt;&gt;""),IF(J68&gt;=H68,"Submeta cumprida","Submeta não cumprida"),""),"")</f>
        <v>Submeta não cumprida</v>
      </c>
      <c r="M68" s="670"/>
      <c r="N68" s="359">
        <f>IF(L68="Submeta cumprida",1,0)</f>
        <v>0</v>
      </c>
      <c r="O68" s="354"/>
      <c r="P68" s="354"/>
      <c r="Q68" s="354"/>
      <c r="R68" s="354"/>
      <c r="S68" s="261"/>
      <c r="T68" s="261"/>
      <c r="U68" s="261"/>
    </row>
    <row r="69" spans="1:21" s="260" customFormat="1" ht="17.25" customHeight="1" x14ac:dyDescent="0.2">
      <c r="A69" s="671" t="s">
        <v>116</v>
      </c>
      <c r="B69" s="672"/>
      <c r="C69" s="672"/>
      <c r="D69" s="672"/>
      <c r="E69" s="672"/>
      <c r="F69" s="672"/>
      <c r="G69" s="673"/>
      <c r="H69" s="674" t="str">
        <f>IF(N64=1,IF(H67&lt;&gt;"",IF(N69=1,"Foi alcançado sucesso neste ciclo de ensino","Não foi alcançado sucesso neste ciclo de ensino"),""),"")</f>
        <v>Não foi alcançado sucesso neste ciclo de ensino</v>
      </c>
      <c r="I69" s="675"/>
      <c r="J69" s="675"/>
      <c r="K69" s="675"/>
      <c r="L69" s="675"/>
      <c r="M69" s="676"/>
      <c r="N69" s="354">
        <f>IF(H67&lt;&gt;"",IF(OR(N67=1,N68=1),1,0),"")</f>
        <v>0</v>
      </c>
      <c r="O69" s="354">
        <f>C64</f>
        <v>260</v>
      </c>
      <c r="P69" s="354"/>
      <c r="Q69" s="354"/>
      <c r="R69" s="354"/>
      <c r="S69" s="261"/>
      <c r="T69" s="261"/>
      <c r="U69" s="261"/>
    </row>
    <row r="70" spans="1:21" ht="9" customHeight="1" x14ac:dyDescent="0.25">
      <c r="I70" s="260"/>
      <c r="J70" s="260"/>
      <c r="K70" s="260"/>
      <c r="L70" s="260"/>
      <c r="M70" s="260"/>
    </row>
    <row r="71" spans="1:21" ht="30" customHeight="1" x14ac:dyDescent="0.25">
      <c r="A71" s="709" t="s">
        <v>85</v>
      </c>
      <c r="B71" s="710"/>
      <c r="C71" s="710"/>
      <c r="D71" s="710"/>
      <c r="E71" s="710"/>
      <c r="F71" s="710"/>
      <c r="G71" s="710"/>
      <c r="H71" s="710"/>
      <c r="I71" s="710"/>
      <c r="J71" s="710"/>
      <c r="K71" s="710"/>
      <c r="L71" s="710"/>
      <c r="M71" s="711"/>
    </row>
    <row r="72" spans="1:21" s="268" customFormat="1" ht="74.25" customHeight="1" x14ac:dyDescent="0.2">
      <c r="A72" s="697" t="s">
        <v>63</v>
      </c>
      <c r="B72" s="698"/>
      <c r="C72" s="312" t="s">
        <v>312</v>
      </c>
      <c r="D72" s="312" t="s">
        <v>79</v>
      </c>
      <c r="E72" s="312" t="s">
        <v>80</v>
      </c>
      <c r="F72" s="312" t="s">
        <v>81</v>
      </c>
      <c r="G72" s="312" t="s">
        <v>82</v>
      </c>
      <c r="H72" s="312" t="s">
        <v>83</v>
      </c>
      <c r="I72" s="599"/>
      <c r="J72" s="600"/>
      <c r="K72" s="600"/>
      <c r="L72" s="600"/>
      <c r="M72" s="601"/>
      <c r="N72" s="356"/>
      <c r="O72" s="356"/>
      <c r="P72" s="356"/>
      <c r="Q72" s="356"/>
      <c r="R72" s="356"/>
      <c r="S72" s="267"/>
      <c r="T72" s="267"/>
      <c r="U72" s="267"/>
    </row>
    <row r="73" spans="1:21" s="260" customFormat="1" ht="18" customHeight="1" x14ac:dyDescent="0.2">
      <c r="A73" s="697" t="s">
        <v>204</v>
      </c>
      <c r="B73" s="698"/>
      <c r="C73" s="370">
        <f>IF('1_IAA'!C95+'1_IAA'!C97&gt;0,'1_IAA'!C95+'1_IAA'!C97,"")</f>
        <v>474</v>
      </c>
      <c r="D73" s="370">
        <f>IF(COUNT('1_IAA'!C95,'1_IAA'!C97)&gt;0,'1_IAA'!E95+'1_IAA'!E97,"")</f>
        <v>44</v>
      </c>
      <c r="E73" s="314">
        <f>IF(AND(C73&lt;&gt;0,C73&lt;&gt;""),ROUND(D73/C73,4),"")</f>
        <v>9.2799999999999994E-2</v>
      </c>
      <c r="F73" s="370">
        <f>IF(COUNT('2_Av I'!V56:V58)&gt;0,SUM('2_Av I'!V56:V58),"")</f>
        <v>490</v>
      </c>
      <c r="G73" s="370">
        <f>IF(COUNT('2_Av I'!V56:V58)&gt;0,SUM('2_Av I'!W56:X58),"")</f>
        <v>264</v>
      </c>
      <c r="H73" s="315">
        <f>IF(AND(F73&lt;&gt;0,F73&lt;&gt;""),ROUND(G73/F73,4),"")</f>
        <v>0.53879999999999995</v>
      </c>
      <c r="I73" s="602"/>
      <c r="J73" s="603"/>
      <c r="K73" s="603"/>
      <c r="L73" s="603"/>
      <c r="M73" s="604"/>
      <c r="N73" s="354">
        <f>IF(AND(COUNT(C73:D73)&lt;&gt;0,COUNT(F73:G73)&lt;&gt;0),1,0)</f>
        <v>1</v>
      </c>
      <c r="O73" s="354"/>
      <c r="P73" s="354"/>
      <c r="Q73" s="354"/>
      <c r="R73" s="354"/>
      <c r="S73" s="261"/>
      <c r="T73" s="261"/>
      <c r="U73" s="261"/>
    </row>
    <row r="74" spans="1:21" s="260" customFormat="1" ht="21.75" customHeight="1" x14ac:dyDescent="0.2">
      <c r="A74" s="699" t="s">
        <v>320</v>
      </c>
      <c r="B74" s="700"/>
      <c r="C74" s="700"/>
      <c r="D74" s="700"/>
      <c r="E74" s="700"/>
      <c r="F74" s="700"/>
      <c r="G74" s="700"/>
      <c r="H74" s="700"/>
      <c r="I74" s="700"/>
      <c r="J74" s="700"/>
      <c r="K74" s="700"/>
      <c r="L74" s="700"/>
      <c r="M74" s="701"/>
      <c r="N74" s="354"/>
      <c r="O74" s="354"/>
      <c r="P74" s="354"/>
      <c r="Q74" s="354"/>
      <c r="R74" s="354"/>
      <c r="S74" s="261"/>
      <c r="T74" s="261"/>
      <c r="U74" s="261"/>
    </row>
    <row r="75" spans="1:21" s="289" customFormat="1" ht="21.75" customHeight="1" x14ac:dyDescent="0.25">
      <c r="A75" s="712" t="s">
        <v>321</v>
      </c>
      <c r="B75" s="713"/>
      <c r="C75" s="713"/>
      <c r="D75" s="713"/>
      <c r="E75" s="316"/>
      <c r="F75" s="704" t="s">
        <v>67</v>
      </c>
      <c r="G75" s="705"/>
      <c r="H75" s="706" t="s">
        <v>195</v>
      </c>
      <c r="I75" s="706"/>
      <c r="J75" s="707" t="s">
        <v>114</v>
      </c>
      <c r="K75" s="707"/>
      <c r="L75" s="704" t="s">
        <v>115</v>
      </c>
      <c r="M75" s="708"/>
      <c r="N75" s="358"/>
      <c r="O75" s="358"/>
      <c r="P75" s="358"/>
      <c r="Q75" s="358"/>
      <c r="R75" s="358"/>
      <c r="S75" s="288"/>
      <c r="T75" s="288"/>
      <c r="U75" s="288"/>
    </row>
    <row r="76" spans="1:21" s="260" customFormat="1" ht="51.75" customHeight="1" x14ac:dyDescent="0.2">
      <c r="A76" s="679" t="s">
        <v>112</v>
      </c>
      <c r="B76" s="317" t="s">
        <v>68</v>
      </c>
      <c r="C76" s="681" t="s">
        <v>140</v>
      </c>
      <c r="D76" s="682"/>
      <c r="E76" s="683"/>
      <c r="F76" s="684">
        <v>0.1205</v>
      </c>
      <c r="G76" s="685"/>
      <c r="H76" s="684">
        <v>7.0499999999999993E-2</v>
      </c>
      <c r="I76" s="685"/>
      <c r="J76" s="686">
        <f>E73</f>
        <v>9.2799999999999994E-2</v>
      </c>
      <c r="K76" s="687"/>
      <c r="L76" s="688" t="str">
        <f>IF(N73=1,IF(AND(H76&lt;&gt;"",J76&lt;&gt;""),IF(J76&lt;=H76,"Submeta cumprida","Submeta não cumprida"),""),"")</f>
        <v>Submeta não cumprida</v>
      </c>
      <c r="M76" s="689"/>
      <c r="N76" s="359">
        <f>IF(L76="Submeta cumprida",1,0)</f>
        <v>0</v>
      </c>
      <c r="O76" s="354"/>
      <c r="P76" s="354"/>
      <c r="Q76" s="354"/>
      <c r="R76" s="354"/>
      <c r="S76" s="261"/>
      <c r="T76" s="261"/>
      <c r="U76" s="261"/>
    </row>
    <row r="77" spans="1:21" s="260" customFormat="1" ht="51.75" customHeight="1" x14ac:dyDescent="0.2">
      <c r="A77" s="680"/>
      <c r="B77" s="318" t="s">
        <v>69</v>
      </c>
      <c r="C77" s="690" t="s">
        <v>143</v>
      </c>
      <c r="D77" s="691"/>
      <c r="E77" s="692"/>
      <c r="F77" s="693">
        <v>0.49590000000000001</v>
      </c>
      <c r="G77" s="694"/>
      <c r="H77" s="693">
        <v>0.53590000000000004</v>
      </c>
      <c r="I77" s="694"/>
      <c r="J77" s="695">
        <f>H73</f>
        <v>0.53879999999999995</v>
      </c>
      <c r="K77" s="696"/>
      <c r="L77" s="669" t="str">
        <f>IF(N73=1,IF(AND(H77&lt;&gt;"",J77&lt;&gt;""),IF(J77&gt;=H77,"Submeta cumprida","Submeta não cumprida"),""),"")</f>
        <v>Submeta cumprida</v>
      </c>
      <c r="M77" s="670"/>
      <c r="N77" s="359">
        <f>IF(L77="Submeta cumprida",1,0)</f>
        <v>1</v>
      </c>
      <c r="O77" s="354"/>
      <c r="P77" s="354"/>
      <c r="Q77" s="354"/>
      <c r="R77" s="354"/>
      <c r="S77" s="261"/>
      <c r="T77" s="261"/>
      <c r="U77" s="261"/>
    </row>
    <row r="78" spans="1:21" s="260" customFormat="1" ht="17.25" customHeight="1" x14ac:dyDescent="0.2">
      <c r="A78" s="671" t="s">
        <v>116</v>
      </c>
      <c r="B78" s="672"/>
      <c r="C78" s="672"/>
      <c r="D78" s="672"/>
      <c r="E78" s="672"/>
      <c r="F78" s="672"/>
      <c r="G78" s="673"/>
      <c r="H78" s="674" t="str">
        <f>IF(N73=1,IF(H76&lt;&gt;"",IF(N78=1,"Foi alcançado sucesso neste ciclo de ensino","Não foi alcançado sucesso neste ciclo de ensino"),""),"")</f>
        <v>Foi alcançado sucesso neste ciclo de ensino</v>
      </c>
      <c r="I78" s="675"/>
      <c r="J78" s="675"/>
      <c r="K78" s="675"/>
      <c r="L78" s="675"/>
      <c r="M78" s="676"/>
      <c r="N78" s="354">
        <f>IF(H76&lt;&gt;"",IF(OR(N76=1,N77=1),1,0),"")</f>
        <v>1</v>
      </c>
      <c r="O78" s="354">
        <f>C73</f>
        <v>474</v>
      </c>
      <c r="P78" s="354"/>
      <c r="Q78" s="354"/>
      <c r="R78" s="354"/>
      <c r="S78" s="261"/>
      <c r="T78" s="261"/>
      <c r="U78" s="261"/>
    </row>
    <row r="79" spans="1:21" ht="9" customHeight="1" x14ac:dyDescent="0.25">
      <c r="I79" s="260"/>
      <c r="J79" s="260"/>
      <c r="K79" s="260"/>
      <c r="L79" s="260"/>
      <c r="M79" s="260"/>
    </row>
    <row r="80" spans="1:21" ht="30" customHeight="1" x14ac:dyDescent="0.25">
      <c r="A80" s="709" t="s">
        <v>86</v>
      </c>
      <c r="B80" s="710"/>
      <c r="C80" s="710"/>
      <c r="D80" s="710"/>
      <c r="E80" s="710"/>
      <c r="F80" s="710"/>
      <c r="G80" s="710"/>
      <c r="H80" s="710"/>
      <c r="I80" s="710"/>
      <c r="J80" s="710"/>
      <c r="K80" s="710"/>
      <c r="L80" s="710"/>
      <c r="M80" s="711"/>
    </row>
    <row r="81" spans="1:21" s="268" customFormat="1" ht="74.25" customHeight="1" x14ac:dyDescent="0.2">
      <c r="A81" s="697" t="s">
        <v>63</v>
      </c>
      <c r="B81" s="698"/>
      <c r="C81" s="312" t="s">
        <v>87</v>
      </c>
      <c r="D81" s="312" t="s">
        <v>79</v>
      </c>
      <c r="E81" s="312" t="s">
        <v>80</v>
      </c>
      <c r="F81" s="312" t="s">
        <v>81</v>
      </c>
      <c r="G81" s="312" t="s">
        <v>82</v>
      </c>
      <c r="H81" s="312" t="s">
        <v>83</v>
      </c>
      <c r="I81" s="599"/>
      <c r="J81" s="600"/>
      <c r="K81" s="600"/>
      <c r="L81" s="600"/>
      <c r="M81" s="601"/>
      <c r="N81" s="356"/>
      <c r="O81" s="356"/>
      <c r="P81" s="356"/>
      <c r="Q81" s="356"/>
      <c r="R81" s="356"/>
      <c r="S81" s="267"/>
      <c r="T81" s="267"/>
      <c r="U81" s="267"/>
    </row>
    <row r="82" spans="1:21" s="260" customFormat="1" ht="18" customHeight="1" x14ac:dyDescent="0.2">
      <c r="A82" s="697" t="s">
        <v>204</v>
      </c>
      <c r="B82" s="698"/>
      <c r="C82" s="370">
        <f>IF('1_IAA'!C134&gt;0,'1_IAA'!C134,"")</f>
        <v>145</v>
      </c>
      <c r="D82" s="370">
        <f>IF('1_IAA'!C134&gt;0,'1_IAA'!E134,"")</f>
        <v>11</v>
      </c>
      <c r="E82" s="314">
        <f>IF(AND(C82&lt;&gt;0,C82&lt;&gt;""),ROUND(D82/C82,4),"")</f>
        <v>7.5899999999999995E-2</v>
      </c>
      <c r="F82" s="370">
        <f>IF(COUNT('2_Av I'!V59:V61)&gt;0,SUM('2_Av I'!V59:V61),"")</f>
        <v>138</v>
      </c>
      <c r="G82" s="370">
        <f>IF(COUNT('2_Av I'!V59:V61)&gt;0,SUM('2_Av I'!W59:X61),"")</f>
        <v>103</v>
      </c>
      <c r="H82" s="315">
        <f>IF(AND(F82&lt;&gt;0,F82&lt;&gt;""),ROUND(G82/F82,4),"")</f>
        <v>0.74639999999999995</v>
      </c>
      <c r="I82" s="602"/>
      <c r="J82" s="603"/>
      <c r="K82" s="603"/>
      <c r="L82" s="603"/>
      <c r="M82" s="604"/>
      <c r="N82" s="354">
        <f>IF(AND(COUNT(C82:D82)&lt;&gt;0,COUNT(F82:G82)&lt;&gt;0),1,0)</f>
        <v>1</v>
      </c>
      <c r="O82" s="354"/>
      <c r="P82" s="354"/>
      <c r="Q82" s="354"/>
      <c r="R82" s="354"/>
      <c r="S82" s="261"/>
      <c r="T82" s="261"/>
      <c r="U82" s="261"/>
    </row>
    <row r="83" spans="1:21" s="260" customFormat="1" ht="21.75" customHeight="1" x14ac:dyDescent="0.2">
      <c r="A83" s="699" t="s">
        <v>322</v>
      </c>
      <c r="B83" s="700"/>
      <c r="C83" s="700"/>
      <c r="D83" s="700"/>
      <c r="E83" s="700"/>
      <c r="F83" s="700"/>
      <c r="G83" s="700"/>
      <c r="H83" s="700"/>
      <c r="I83" s="700"/>
      <c r="J83" s="700"/>
      <c r="K83" s="700"/>
      <c r="L83" s="700"/>
      <c r="M83" s="701"/>
      <c r="N83" s="354"/>
      <c r="O83" s="354"/>
      <c r="P83" s="354"/>
      <c r="Q83" s="354"/>
      <c r="R83" s="354"/>
      <c r="S83" s="261"/>
      <c r="T83" s="261"/>
      <c r="U83" s="261"/>
    </row>
    <row r="84" spans="1:21" s="289" customFormat="1" ht="32.25" customHeight="1" x14ac:dyDescent="0.25">
      <c r="A84" s="702" t="s">
        <v>342</v>
      </c>
      <c r="B84" s="703"/>
      <c r="C84" s="703"/>
      <c r="D84" s="703"/>
      <c r="E84" s="703"/>
      <c r="F84" s="704" t="s">
        <v>67</v>
      </c>
      <c r="G84" s="705"/>
      <c r="H84" s="706" t="s">
        <v>195</v>
      </c>
      <c r="I84" s="706"/>
      <c r="J84" s="707" t="s">
        <v>114</v>
      </c>
      <c r="K84" s="707"/>
      <c r="L84" s="704" t="s">
        <v>115</v>
      </c>
      <c r="M84" s="708"/>
      <c r="N84" s="358"/>
      <c r="O84" s="358"/>
      <c r="P84" s="358"/>
      <c r="Q84" s="358"/>
      <c r="R84" s="358"/>
      <c r="S84" s="288"/>
      <c r="T84" s="288"/>
      <c r="U84" s="288"/>
    </row>
    <row r="85" spans="1:21" s="260" customFormat="1" ht="51.75" customHeight="1" x14ac:dyDescent="0.2">
      <c r="A85" s="679" t="s">
        <v>112</v>
      </c>
      <c r="B85" s="317" t="s">
        <v>68</v>
      </c>
      <c r="C85" s="681" t="s">
        <v>140</v>
      </c>
      <c r="D85" s="682"/>
      <c r="E85" s="683"/>
      <c r="F85" s="684">
        <v>0.19889999999999999</v>
      </c>
      <c r="G85" s="685"/>
      <c r="H85" s="684">
        <v>0.14889999999999998</v>
      </c>
      <c r="I85" s="685"/>
      <c r="J85" s="686">
        <f>E82</f>
        <v>7.5899999999999995E-2</v>
      </c>
      <c r="K85" s="687"/>
      <c r="L85" s="688" t="str">
        <f>IF(N82=1,IF(AND(H85&lt;&gt;"",J85&lt;&gt;""),IF(J85&lt;=H85,"Submeta cumprida","Submeta não cumprida"),""),"")</f>
        <v>Submeta cumprida</v>
      </c>
      <c r="M85" s="689"/>
      <c r="N85" s="359">
        <f>IF(L85="Submeta cumprida",1,0)</f>
        <v>1</v>
      </c>
      <c r="O85" s="354"/>
      <c r="P85" s="354"/>
      <c r="Q85" s="354"/>
      <c r="R85" s="354"/>
      <c r="S85" s="261"/>
      <c r="T85" s="261"/>
      <c r="U85" s="261"/>
    </row>
    <row r="86" spans="1:21" s="260" customFormat="1" ht="51.75" customHeight="1" x14ac:dyDescent="0.2">
      <c r="A86" s="680"/>
      <c r="B86" s="318" t="s">
        <v>69</v>
      </c>
      <c r="C86" s="690" t="s">
        <v>143</v>
      </c>
      <c r="D86" s="691"/>
      <c r="E86" s="692"/>
      <c r="F86" s="693">
        <v>0.72189999999999999</v>
      </c>
      <c r="G86" s="694"/>
      <c r="H86" s="693">
        <v>0.76190000000000002</v>
      </c>
      <c r="I86" s="694"/>
      <c r="J86" s="695">
        <f>H82</f>
        <v>0.74639999999999995</v>
      </c>
      <c r="K86" s="696"/>
      <c r="L86" s="669" t="str">
        <f>IF(N82=1,IF(AND(H86&lt;&gt;"",J86&lt;&gt;""),IF(J86&gt;=H86,"Submeta cumprida","Submeta não cumprida"),""),"")</f>
        <v>Submeta não cumprida</v>
      </c>
      <c r="M86" s="670"/>
      <c r="N86" s="359">
        <f>IF(L86="Submeta cumprida",1,0)</f>
        <v>0</v>
      </c>
      <c r="O86" s="354"/>
      <c r="P86" s="354"/>
      <c r="Q86" s="354"/>
      <c r="R86" s="354"/>
      <c r="S86" s="261"/>
      <c r="T86" s="261"/>
      <c r="U86" s="261"/>
    </row>
    <row r="87" spans="1:21" s="260" customFormat="1" ht="17.25" customHeight="1" x14ac:dyDescent="0.2">
      <c r="A87" s="671" t="s">
        <v>116</v>
      </c>
      <c r="B87" s="672"/>
      <c r="C87" s="672"/>
      <c r="D87" s="672"/>
      <c r="E87" s="672"/>
      <c r="F87" s="672"/>
      <c r="G87" s="673"/>
      <c r="H87" s="674" t="str">
        <f>IF(N82=1,IF(H85&lt;&gt;"",IF(N87=1,"Foi alcançado sucesso neste ciclo de ensino","Não foi alcançado sucesso neste ciclo de ensino"),""),"")</f>
        <v>Foi alcançado sucesso neste ciclo de ensino</v>
      </c>
      <c r="I87" s="675"/>
      <c r="J87" s="675"/>
      <c r="K87" s="675"/>
      <c r="L87" s="675"/>
      <c r="M87" s="676"/>
      <c r="N87" s="354">
        <f>IF(H85&lt;&gt;"",IF(OR(N85=1,N86=1),1,0),"")</f>
        <v>1</v>
      </c>
      <c r="O87" s="354">
        <f>C82</f>
        <v>145</v>
      </c>
      <c r="P87" s="361">
        <f>IF(AND(SUM(O60,O69,O78,O87)&gt;0,OR(N60&lt;&gt;"",N69&lt;&gt;"",N78&lt;&gt;"",N87&lt;&gt;"")),(IF(N60&lt;&gt;"",N60*O60,0)+IF(N69&lt;&gt;"",N69*O69,0)+IF(N78&lt;&gt;"",N78*O78,0)+IF(N87&lt;&gt;"",N87*O87,0))/SUM(O60,O69,O78,O87),"")</f>
        <v>0.80317940953822864</v>
      </c>
      <c r="Q87" s="354"/>
      <c r="R87" s="354"/>
      <c r="S87" s="261"/>
      <c r="T87" s="261"/>
      <c r="U87" s="261"/>
    </row>
    <row r="88" spans="1:21" ht="15" customHeight="1" x14ac:dyDescent="0.25"/>
    <row r="89" spans="1:21" ht="36.75" customHeight="1" x14ac:dyDescent="0.35">
      <c r="A89" s="677" t="s">
        <v>232</v>
      </c>
      <c r="B89" s="677"/>
      <c r="C89" s="677"/>
      <c r="D89" s="677"/>
      <c r="E89" s="677"/>
      <c r="F89" s="677"/>
      <c r="G89" s="677"/>
      <c r="H89" s="677"/>
      <c r="I89" s="677"/>
      <c r="J89" s="677"/>
      <c r="K89" s="677"/>
      <c r="L89" s="319">
        <f>IF(OR(H60&lt;&gt;"",H69&lt;&gt;"",H78&lt;&gt;"",H87&lt;&gt;""),ROUND(P87,2),"")</f>
        <v>0.8</v>
      </c>
      <c r="M89" s="320"/>
    </row>
    <row r="90" spans="1:21" ht="15" customHeight="1" x14ac:dyDescent="0.25"/>
    <row r="91" spans="1:21" ht="36.75" customHeight="1" x14ac:dyDescent="0.25">
      <c r="A91" s="678" t="s">
        <v>88</v>
      </c>
      <c r="B91" s="631"/>
      <c r="C91" s="631"/>
      <c r="D91" s="631"/>
      <c r="E91" s="631"/>
      <c r="F91" s="631"/>
      <c r="G91" s="631"/>
      <c r="H91" s="631"/>
      <c r="I91" s="631"/>
      <c r="J91" s="631"/>
      <c r="K91" s="631"/>
      <c r="L91" s="631"/>
      <c r="M91" s="631"/>
    </row>
    <row r="93" spans="1:21" ht="30" customHeight="1" x14ac:dyDescent="0.25">
      <c r="A93" s="657" t="s">
        <v>84</v>
      </c>
      <c r="B93" s="658"/>
      <c r="C93" s="659"/>
      <c r="D93" s="659"/>
      <c r="E93" s="659"/>
      <c r="F93" s="659"/>
      <c r="G93" s="659"/>
      <c r="H93" s="659"/>
      <c r="I93" s="659"/>
      <c r="J93" s="659"/>
      <c r="K93" s="659"/>
      <c r="L93" s="659"/>
      <c r="M93" s="660"/>
    </row>
    <row r="94" spans="1:21" s="260" customFormat="1" ht="19.5" customHeight="1" x14ac:dyDescent="0.2">
      <c r="A94" s="321"/>
      <c r="B94" s="322"/>
      <c r="C94" s="661" t="s">
        <v>324</v>
      </c>
      <c r="D94" s="662"/>
      <c r="E94" s="662"/>
      <c r="F94" s="662"/>
      <c r="G94" s="663"/>
      <c r="H94" s="664" t="s">
        <v>89</v>
      </c>
      <c r="I94" s="605" t="str">
        <f>IF(AND(C96&gt;0,COUNT(D96:F96)&gt;0),IF(G96&lt;&gt;'1_IAA'!G79,"ERRO: Os valores introduzidos não coincidem com os inseridos no quadro '1_IAA'!",""),"")</f>
        <v/>
      </c>
      <c r="J94" s="606"/>
      <c r="K94" s="606"/>
      <c r="L94" s="606"/>
      <c r="M94" s="607"/>
      <c r="N94" s="354"/>
      <c r="O94" s="354"/>
      <c r="P94" s="354"/>
      <c r="Q94" s="354"/>
      <c r="R94" s="354"/>
      <c r="S94" s="261"/>
      <c r="T94" s="261"/>
      <c r="U94" s="261"/>
    </row>
    <row r="95" spans="1:21" s="268" customFormat="1" ht="88.5" customHeight="1" x14ac:dyDescent="0.2">
      <c r="A95" s="665" t="s">
        <v>63</v>
      </c>
      <c r="B95" s="666"/>
      <c r="C95" s="323" t="s">
        <v>90</v>
      </c>
      <c r="D95" s="323" t="s">
        <v>91</v>
      </c>
      <c r="E95" s="323" t="s">
        <v>92</v>
      </c>
      <c r="F95" s="323" t="s">
        <v>93</v>
      </c>
      <c r="G95" s="324" t="s">
        <v>94</v>
      </c>
      <c r="H95" s="664"/>
      <c r="I95" s="608"/>
      <c r="J95" s="609"/>
      <c r="K95" s="609"/>
      <c r="L95" s="609"/>
      <c r="M95" s="610"/>
      <c r="N95" s="356"/>
      <c r="O95" s="356"/>
      <c r="P95" s="356"/>
      <c r="Q95" s="356"/>
      <c r="R95" s="356"/>
      <c r="S95" s="267"/>
      <c r="T95" s="267"/>
      <c r="U95" s="267"/>
    </row>
    <row r="96" spans="1:21" s="260" customFormat="1" ht="18" customHeight="1" x14ac:dyDescent="0.2">
      <c r="A96" s="651" t="s">
        <v>204</v>
      </c>
      <c r="B96" s="623"/>
      <c r="C96" s="325">
        <f>IF('1_IAA'!C79&gt;0,'1_IAA'!C79,"")</f>
        <v>260</v>
      </c>
      <c r="D96" s="270">
        <v>0</v>
      </c>
      <c r="E96" s="270">
        <v>0</v>
      </c>
      <c r="F96" s="270">
        <v>5</v>
      </c>
      <c r="G96" s="325">
        <f>IF(C96&lt;&gt;"",SUM(D96:F96),"")</f>
        <v>5</v>
      </c>
      <c r="H96" s="326">
        <f>IF(AND(C96&lt;&gt;0,C96&lt;&gt;""),ROUND(G96/C96,4),"")</f>
        <v>1.9199999999999998E-2</v>
      </c>
      <c r="I96" s="611"/>
      <c r="J96" s="612"/>
      <c r="K96" s="612"/>
      <c r="L96" s="612"/>
      <c r="M96" s="613"/>
      <c r="N96" s="354">
        <f>IF(COUNT(C96:F96)&lt;&gt;0,1,0)</f>
        <v>1</v>
      </c>
      <c r="O96" s="354"/>
      <c r="P96" s="354"/>
      <c r="Q96" s="354"/>
      <c r="R96" s="354"/>
      <c r="S96" s="261"/>
      <c r="T96" s="261"/>
      <c r="U96" s="261"/>
    </row>
    <row r="97" spans="1:21" s="329" customFormat="1" ht="42" customHeight="1" x14ac:dyDescent="0.2">
      <c r="A97" s="327"/>
      <c r="B97" s="652" t="s">
        <v>325</v>
      </c>
      <c r="C97" s="652"/>
      <c r="D97" s="652"/>
      <c r="E97" s="652"/>
      <c r="F97" s="652"/>
      <c r="G97" s="652"/>
      <c r="H97" s="652"/>
      <c r="I97" s="652"/>
      <c r="J97" s="652"/>
      <c r="K97" s="652"/>
      <c r="L97" s="652"/>
      <c r="M97" s="653"/>
      <c r="S97" s="328"/>
      <c r="T97" s="328"/>
      <c r="U97" s="328"/>
    </row>
    <row r="98" spans="1:21" s="289" customFormat="1" ht="24" customHeight="1" x14ac:dyDescent="0.25">
      <c r="A98" s="330"/>
      <c r="B98" s="331"/>
      <c r="C98" s="332"/>
      <c r="D98" s="332"/>
      <c r="E98" s="332"/>
      <c r="F98" s="654" t="s">
        <v>67</v>
      </c>
      <c r="G98" s="654"/>
      <c r="H98" s="654" t="s">
        <v>195</v>
      </c>
      <c r="I98" s="654"/>
      <c r="J98" s="654" t="s">
        <v>114</v>
      </c>
      <c r="K98" s="654"/>
      <c r="L98" s="655" t="s">
        <v>117</v>
      </c>
      <c r="M98" s="656"/>
      <c r="N98" s="358"/>
      <c r="O98" s="358"/>
      <c r="P98" s="358"/>
      <c r="Q98" s="358"/>
      <c r="R98" s="358"/>
      <c r="S98" s="288"/>
      <c r="T98" s="288"/>
      <c r="U98" s="288"/>
    </row>
    <row r="99" spans="1:21" s="260" customFormat="1" ht="76.5" customHeight="1" x14ac:dyDescent="0.2">
      <c r="A99" s="333" t="s">
        <v>113</v>
      </c>
      <c r="B99" s="641" t="s">
        <v>145</v>
      </c>
      <c r="C99" s="622"/>
      <c r="D99" s="622"/>
      <c r="E99" s="623"/>
      <c r="F99" s="642">
        <v>6.9999999999999999E-4</v>
      </c>
      <c r="G99" s="643"/>
      <c r="H99" s="642">
        <v>8.0000000000000002E-3</v>
      </c>
      <c r="I99" s="644"/>
      <c r="J99" s="645">
        <f>H96</f>
        <v>1.9199999999999998E-2</v>
      </c>
      <c r="K99" s="646"/>
      <c r="L99" s="647" t="str">
        <f>IF(N96=1,IF(AND(H99&lt;&gt;"",J99&lt;&gt;""),IF(J99&lt;=H99,"meta cumprida","meta não cumprida"),""),"")</f>
        <v>meta não cumprida</v>
      </c>
      <c r="M99" s="648"/>
      <c r="N99" s="359">
        <f>IF(L99="meta cumprida",1,0)</f>
        <v>0</v>
      </c>
      <c r="O99" s="354"/>
      <c r="P99" s="354"/>
      <c r="Q99" s="354"/>
      <c r="R99" s="354"/>
      <c r="S99" s="261"/>
      <c r="T99" s="261"/>
      <c r="U99" s="261"/>
    </row>
    <row r="100" spans="1:21" s="260" customFormat="1" ht="17.25" customHeight="1" x14ac:dyDescent="0.25">
      <c r="A100" s="334"/>
      <c r="B100" s="335"/>
      <c r="C100" s="336"/>
      <c r="D100" s="336"/>
      <c r="E100" s="336"/>
      <c r="F100" s="336"/>
      <c r="G100" s="336"/>
      <c r="H100" s="647" t="str">
        <f>IF(N96=1,IF(H99&lt;&gt;"",IF(N100=1,"Foi alcançado sucesso neste nível de ensino","Não foi alcançado sucesso neste nível de ensino"),""),"")</f>
        <v>Não foi alcançado sucesso neste nível de ensino</v>
      </c>
      <c r="I100" s="649"/>
      <c r="J100" s="649"/>
      <c r="K100" s="649"/>
      <c r="L100" s="649"/>
      <c r="M100" s="650"/>
      <c r="N100" s="362">
        <f>IF(H99&lt;&gt;"",IF(N99=1,1,0),"")</f>
        <v>0</v>
      </c>
      <c r="O100" s="354">
        <f>C96</f>
        <v>260</v>
      </c>
      <c r="P100" s="354"/>
      <c r="Q100" s="354"/>
      <c r="R100" s="354"/>
      <c r="S100" s="261"/>
      <c r="T100" s="261"/>
      <c r="U100" s="261"/>
    </row>
    <row r="101" spans="1:21" ht="9" customHeight="1" x14ac:dyDescent="0.25"/>
    <row r="102" spans="1:21" ht="30" customHeight="1" x14ac:dyDescent="0.25">
      <c r="A102" s="657" t="s">
        <v>85</v>
      </c>
      <c r="B102" s="658"/>
      <c r="C102" s="659"/>
      <c r="D102" s="659"/>
      <c r="E102" s="659"/>
      <c r="F102" s="659"/>
      <c r="G102" s="659"/>
      <c r="H102" s="659"/>
      <c r="I102" s="659"/>
      <c r="J102" s="659"/>
      <c r="K102" s="659"/>
      <c r="L102" s="659"/>
      <c r="M102" s="660"/>
    </row>
    <row r="103" spans="1:21" s="260" customFormat="1" ht="19.5" customHeight="1" x14ac:dyDescent="0.2">
      <c r="A103" s="321"/>
      <c r="B103" s="322"/>
      <c r="C103" s="661" t="s">
        <v>324</v>
      </c>
      <c r="D103" s="662"/>
      <c r="E103" s="662"/>
      <c r="F103" s="662"/>
      <c r="G103" s="663"/>
      <c r="H103" s="664" t="s">
        <v>89</v>
      </c>
      <c r="I103" s="605" t="str">
        <f>IF(AND(C105&gt;0,COUNT(D105:F105)&gt;0),IF(G105&lt;&gt;'1_IAA'!G118,"ERRO: Os valores introduzidos não coincidem com os inseridos no quadro '1_IAA'!",""),"")</f>
        <v/>
      </c>
      <c r="J103" s="606"/>
      <c r="K103" s="606"/>
      <c r="L103" s="606"/>
      <c r="M103" s="607"/>
      <c r="N103" s="354"/>
      <c r="O103" s="354"/>
      <c r="P103" s="354"/>
      <c r="Q103" s="354"/>
      <c r="R103" s="354"/>
      <c r="S103" s="261"/>
      <c r="T103" s="261"/>
      <c r="U103" s="261"/>
    </row>
    <row r="104" spans="1:21" s="268" customFormat="1" ht="88.5" customHeight="1" x14ac:dyDescent="0.2">
      <c r="A104" s="665" t="s">
        <v>63</v>
      </c>
      <c r="B104" s="666"/>
      <c r="C104" s="323" t="s">
        <v>90</v>
      </c>
      <c r="D104" s="323" t="s">
        <v>91</v>
      </c>
      <c r="E104" s="323" t="s">
        <v>92</v>
      </c>
      <c r="F104" s="323" t="s">
        <v>93</v>
      </c>
      <c r="G104" s="324" t="s">
        <v>94</v>
      </c>
      <c r="H104" s="664"/>
      <c r="I104" s="608"/>
      <c r="J104" s="609"/>
      <c r="K104" s="609"/>
      <c r="L104" s="609"/>
      <c r="M104" s="610"/>
      <c r="N104" s="356"/>
      <c r="O104" s="356"/>
      <c r="P104" s="356"/>
      <c r="Q104" s="356"/>
      <c r="R104" s="356"/>
      <c r="S104" s="267"/>
      <c r="T104" s="267"/>
      <c r="U104" s="267"/>
    </row>
    <row r="105" spans="1:21" s="260" customFormat="1" ht="18" customHeight="1" x14ac:dyDescent="0.2">
      <c r="A105" s="651" t="s">
        <v>204</v>
      </c>
      <c r="B105" s="623"/>
      <c r="C105" s="325">
        <f>IF('1_IAA'!C118&gt;0,'1_IAA'!C118,"")</f>
        <v>493</v>
      </c>
      <c r="D105" s="270">
        <v>0</v>
      </c>
      <c r="E105" s="270">
        <v>0</v>
      </c>
      <c r="F105" s="270">
        <v>1</v>
      </c>
      <c r="G105" s="325">
        <f>IF(C105&lt;&gt;"",SUM(D105:F105),"")</f>
        <v>1</v>
      </c>
      <c r="H105" s="326">
        <f>IF(AND(C105&lt;&gt;0,C105&lt;&gt;""),ROUND(G105/C105,4),"")</f>
        <v>2E-3</v>
      </c>
      <c r="I105" s="611"/>
      <c r="J105" s="612"/>
      <c r="K105" s="612"/>
      <c r="L105" s="612"/>
      <c r="M105" s="613"/>
      <c r="N105" s="354">
        <f>IF(COUNT(C105:F105)&lt;&gt;0,1,0)</f>
        <v>1</v>
      </c>
      <c r="O105" s="354"/>
      <c r="P105" s="354"/>
      <c r="Q105" s="354"/>
      <c r="R105" s="354"/>
      <c r="S105" s="261"/>
      <c r="T105" s="261"/>
      <c r="U105" s="261"/>
    </row>
    <row r="106" spans="1:21" s="329" customFormat="1" ht="42" customHeight="1" x14ac:dyDescent="0.2">
      <c r="A106" s="327"/>
      <c r="B106" s="652" t="s">
        <v>325</v>
      </c>
      <c r="C106" s="652"/>
      <c r="D106" s="652"/>
      <c r="E106" s="652"/>
      <c r="F106" s="652"/>
      <c r="G106" s="652"/>
      <c r="H106" s="652"/>
      <c r="I106" s="652"/>
      <c r="J106" s="652"/>
      <c r="K106" s="652"/>
      <c r="L106" s="652"/>
      <c r="M106" s="653"/>
      <c r="S106" s="328"/>
      <c r="T106" s="328"/>
      <c r="U106" s="328"/>
    </row>
    <row r="107" spans="1:21" s="289" customFormat="1" ht="24" customHeight="1" x14ac:dyDescent="0.25">
      <c r="A107" s="330"/>
      <c r="B107" s="331"/>
      <c r="C107" s="332"/>
      <c r="D107" s="332"/>
      <c r="E107" s="332"/>
      <c r="F107" s="654" t="s">
        <v>67</v>
      </c>
      <c r="G107" s="654"/>
      <c r="H107" s="654" t="s">
        <v>195</v>
      </c>
      <c r="I107" s="654"/>
      <c r="J107" s="654" t="s">
        <v>114</v>
      </c>
      <c r="K107" s="654"/>
      <c r="L107" s="655" t="s">
        <v>117</v>
      </c>
      <c r="M107" s="656"/>
      <c r="N107" s="358"/>
      <c r="O107" s="358"/>
      <c r="P107" s="358"/>
      <c r="Q107" s="358"/>
      <c r="R107" s="358"/>
      <c r="S107" s="288"/>
      <c r="T107" s="288"/>
      <c r="U107" s="288"/>
    </row>
    <row r="108" spans="1:21" s="260" customFormat="1" ht="76.5" customHeight="1" x14ac:dyDescent="0.2">
      <c r="A108" s="333" t="s">
        <v>113</v>
      </c>
      <c r="B108" s="641" t="s">
        <v>145</v>
      </c>
      <c r="C108" s="622"/>
      <c r="D108" s="622"/>
      <c r="E108" s="623"/>
      <c r="F108" s="642">
        <v>1.4E-3</v>
      </c>
      <c r="G108" s="643"/>
      <c r="H108" s="667">
        <v>8.0000000000000002E-3</v>
      </c>
      <c r="I108" s="668"/>
      <c r="J108" s="645">
        <f>H105</f>
        <v>2E-3</v>
      </c>
      <c r="K108" s="646"/>
      <c r="L108" s="647" t="str">
        <f>IF(N105=1,IF(AND(H108&lt;&gt;"",J108&lt;&gt;""),IF(J108&lt;=H108,"meta cumprida","meta não cumprida"),""),"")</f>
        <v>meta cumprida</v>
      </c>
      <c r="M108" s="648"/>
      <c r="N108" s="359">
        <f>IF(L108="meta cumprida",1,0)</f>
        <v>1</v>
      </c>
      <c r="O108" s="354"/>
      <c r="P108" s="354"/>
      <c r="Q108" s="354"/>
      <c r="R108" s="354"/>
      <c r="S108" s="261"/>
      <c r="T108" s="261"/>
      <c r="U108" s="261"/>
    </row>
    <row r="109" spans="1:21" s="260" customFormat="1" ht="17.25" customHeight="1" x14ac:dyDescent="0.25">
      <c r="A109" s="334"/>
      <c r="B109" s="335"/>
      <c r="C109" s="336"/>
      <c r="D109" s="336"/>
      <c r="E109" s="336"/>
      <c r="F109" s="336"/>
      <c r="G109" s="336"/>
      <c r="H109" s="647" t="str">
        <f>IF(N105=1,IF(H108&lt;&gt;"",IF(N109=1,"Foi alcançado sucesso neste nível de ensino","Não foi alcançado sucesso neste nível de ensino"),""),"")</f>
        <v>Foi alcançado sucesso neste nível de ensino</v>
      </c>
      <c r="I109" s="649"/>
      <c r="J109" s="649"/>
      <c r="K109" s="649"/>
      <c r="L109" s="649"/>
      <c r="M109" s="650"/>
      <c r="N109" s="362">
        <f>IF(H108&lt;&gt;"",IF(N108=1,1,0),"")</f>
        <v>1</v>
      </c>
      <c r="O109" s="354">
        <f>C105</f>
        <v>493</v>
      </c>
      <c r="P109" s="354"/>
      <c r="Q109" s="354"/>
      <c r="R109" s="354"/>
      <c r="S109" s="261"/>
      <c r="T109" s="261"/>
      <c r="U109" s="261"/>
    </row>
    <row r="110" spans="1:21" ht="9" customHeight="1" x14ac:dyDescent="0.25"/>
    <row r="111" spans="1:21" ht="30" customHeight="1" x14ac:dyDescent="0.25">
      <c r="A111" s="657" t="s">
        <v>95</v>
      </c>
      <c r="B111" s="658"/>
      <c r="C111" s="659"/>
      <c r="D111" s="659"/>
      <c r="E111" s="659"/>
      <c r="F111" s="659"/>
      <c r="G111" s="659"/>
      <c r="H111" s="659"/>
      <c r="I111" s="659"/>
      <c r="J111" s="659"/>
      <c r="K111" s="659"/>
      <c r="L111" s="659"/>
      <c r="M111" s="660"/>
    </row>
    <row r="112" spans="1:21" s="260" customFormat="1" ht="19.5" customHeight="1" x14ac:dyDescent="0.2">
      <c r="A112" s="321"/>
      <c r="B112" s="322"/>
      <c r="C112" s="661" t="s">
        <v>324</v>
      </c>
      <c r="D112" s="662"/>
      <c r="E112" s="662"/>
      <c r="F112" s="662"/>
      <c r="G112" s="663"/>
      <c r="H112" s="664" t="s">
        <v>89</v>
      </c>
      <c r="I112" s="605" t="str">
        <f>IF(AND(C114&gt;0,COUNT(D114:F114)&gt;0),IF(G114&lt;&gt;'1_IAA'!G161,"ERRO: Os valores introduzidos não coincidem com os inseridos no quadro '1_IAA'!",""),"")</f>
        <v/>
      </c>
      <c r="J112" s="606"/>
      <c r="K112" s="606"/>
      <c r="L112" s="606"/>
      <c r="M112" s="607"/>
      <c r="N112" s="354"/>
      <c r="O112" s="354"/>
      <c r="P112" s="354"/>
      <c r="Q112" s="354"/>
      <c r="R112" s="354"/>
      <c r="S112" s="261"/>
      <c r="T112" s="261"/>
      <c r="U112" s="261"/>
    </row>
    <row r="113" spans="1:21" s="268" customFormat="1" ht="88.5" customHeight="1" x14ac:dyDescent="0.2">
      <c r="A113" s="665" t="s">
        <v>63</v>
      </c>
      <c r="B113" s="666"/>
      <c r="C113" s="323" t="s">
        <v>90</v>
      </c>
      <c r="D113" s="323" t="s">
        <v>91</v>
      </c>
      <c r="E113" s="323" t="s">
        <v>92</v>
      </c>
      <c r="F113" s="323" t="s">
        <v>93</v>
      </c>
      <c r="G113" s="324" t="s">
        <v>94</v>
      </c>
      <c r="H113" s="664"/>
      <c r="I113" s="608"/>
      <c r="J113" s="609"/>
      <c r="K113" s="609"/>
      <c r="L113" s="609"/>
      <c r="M113" s="610"/>
      <c r="N113" s="356"/>
      <c r="O113" s="356"/>
      <c r="P113" s="356"/>
      <c r="Q113" s="356"/>
      <c r="R113" s="356"/>
      <c r="S113" s="267"/>
      <c r="T113" s="267"/>
      <c r="U113" s="267"/>
    </row>
    <row r="114" spans="1:21" s="260" customFormat="1" ht="18" customHeight="1" x14ac:dyDescent="0.2">
      <c r="A114" s="651" t="s">
        <v>204</v>
      </c>
      <c r="B114" s="623"/>
      <c r="C114" s="325">
        <f>IF('1_IAA'!C161&gt;0,'1_IAA'!C161,"")</f>
        <v>184</v>
      </c>
      <c r="D114" s="270">
        <v>0</v>
      </c>
      <c r="E114" s="270">
        <v>1</v>
      </c>
      <c r="F114" s="270">
        <v>0</v>
      </c>
      <c r="G114" s="325">
        <f>IF(C114&lt;&gt;"",SUM(D114:F114),"")</f>
        <v>1</v>
      </c>
      <c r="H114" s="326">
        <f>IF(AND(C114&lt;&gt;0,C114&lt;&gt;""),ROUND(G114/C114,4),"")</f>
        <v>5.4000000000000003E-3</v>
      </c>
      <c r="I114" s="611"/>
      <c r="J114" s="612"/>
      <c r="K114" s="612"/>
      <c r="L114" s="612"/>
      <c r="M114" s="613"/>
      <c r="N114" s="354">
        <f>IF(COUNT(C114:F114)&lt;&gt;0,1,0)</f>
        <v>1</v>
      </c>
      <c r="O114" s="354"/>
      <c r="P114" s="354"/>
      <c r="Q114" s="354"/>
      <c r="R114" s="354"/>
      <c r="S114" s="261"/>
      <c r="T114" s="261"/>
      <c r="U114" s="261"/>
    </row>
    <row r="115" spans="1:21" s="329" customFormat="1" ht="42" customHeight="1" x14ac:dyDescent="0.2">
      <c r="A115" s="327"/>
      <c r="B115" s="652" t="s">
        <v>325</v>
      </c>
      <c r="C115" s="652"/>
      <c r="D115" s="652"/>
      <c r="E115" s="652"/>
      <c r="F115" s="652"/>
      <c r="G115" s="652"/>
      <c r="H115" s="652"/>
      <c r="I115" s="652"/>
      <c r="J115" s="652"/>
      <c r="K115" s="652"/>
      <c r="L115" s="652"/>
      <c r="M115" s="653"/>
      <c r="S115" s="328"/>
      <c r="T115" s="328"/>
      <c r="U115" s="328"/>
    </row>
    <row r="116" spans="1:21" s="289" customFormat="1" ht="24" customHeight="1" x14ac:dyDescent="0.25">
      <c r="A116" s="330"/>
      <c r="B116" s="331"/>
      <c r="C116" s="332"/>
      <c r="D116" s="332"/>
      <c r="E116" s="332"/>
      <c r="F116" s="654" t="s">
        <v>67</v>
      </c>
      <c r="G116" s="654"/>
      <c r="H116" s="654" t="s">
        <v>195</v>
      </c>
      <c r="I116" s="654"/>
      <c r="J116" s="654" t="s">
        <v>114</v>
      </c>
      <c r="K116" s="654"/>
      <c r="L116" s="655" t="s">
        <v>117</v>
      </c>
      <c r="M116" s="656"/>
      <c r="N116" s="358"/>
      <c r="O116" s="358"/>
      <c r="P116" s="358"/>
      <c r="Q116" s="358"/>
      <c r="R116" s="358"/>
      <c r="S116" s="288"/>
      <c r="T116" s="288"/>
      <c r="U116" s="288"/>
    </row>
    <row r="117" spans="1:21" s="260" customFormat="1" ht="76.5" customHeight="1" x14ac:dyDescent="0.2">
      <c r="A117" s="333" t="s">
        <v>113</v>
      </c>
      <c r="B117" s="641" t="s">
        <v>144</v>
      </c>
      <c r="C117" s="622"/>
      <c r="D117" s="622"/>
      <c r="E117" s="623"/>
      <c r="F117" s="642">
        <v>3.1300000000000001E-2</v>
      </c>
      <c r="G117" s="643"/>
      <c r="H117" s="642">
        <v>2.35E-2</v>
      </c>
      <c r="I117" s="644"/>
      <c r="J117" s="645">
        <f>H114</f>
        <v>5.4000000000000003E-3</v>
      </c>
      <c r="K117" s="646"/>
      <c r="L117" s="647" t="str">
        <f>IF(N114=1,IF(AND(H117&lt;&gt;"",J117&lt;&gt;""),IF(J117&lt;=H117,"meta cumprida","meta não cumprida"),""),"")</f>
        <v>meta cumprida</v>
      </c>
      <c r="M117" s="648"/>
      <c r="N117" s="359">
        <f>IF(L117="meta cumprida",1,0)</f>
        <v>1</v>
      </c>
      <c r="O117" s="354"/>
      <c r="P117" s="354"/>
      <c r="Q117" s="354"/>
      <c r="R117" s="354"/>
      <c r="S117" s="261"/>
      <c r="T117" s="261"/>
      <c r="U117" s="261"/>
    </row>
    <row r="118" spans="1:21" s="260" customFormat="1" ht="17.25" customHeight="1" x14ac:dyDescent="0.25">
      <c r="A118" s="334"/>
      <c r="B118" s="335"/>
      <c r="C118" s="336"/>
      <c r="D118" s="336"/>
      <c r="E118" s="336"/>
      <c r="F118" s="336"/>
      <c r="G118" s="336"/>
      <c r="H118" s="647" t="str">
        <f>IF(N114=1,IF(H117&lt;&gt;"",IF(N118=1,"Foi alcançado sucesso neste nível de ensino","Não foi alcançado sucesso neste nível de ensino"),""),"")</f>
        <v>Foi alcançado sucesso neste nível de ensino</v>
      </c>
      <c r="I118" s="649"/>
      <c r="J118" s="649"/>
      <c r="K118" s="649"/>
      <c r="L118" s="649"/>
      <c r="M118" s="650"/>
      <c r="N118" s="362">
        <f>IF(H117&lt;&gt;"",IF(N117=1,1,0),"")</f>
        <v>1</v>
      </c>
      <c r="O118" s="354">
        <f>C114</f>
        <v>184</v>
      </c>
      <c r="P118" s="361">
        <f>IF(AND(SUM(O100,O109,O118)&gt;0,OR(N100&lt;&gt;"",N109&lt;&gt;"",N118&lt;&gt;"")),(IF(N100&lt;&gt;"",N100*O100,0)+IF(N109&lt;&gt;"",N109*O109,0)+IF(N118&lt;&gt;"",N118*O118,0))/SUM(O100,O109,O118),"")</f>
        <v>0.72251867662753466</v>
      </c>
      <c r="Q118" s="354"/>
      <c r="R118" s="354"/>
      <c r="S118" s="261"/>
      <c r="T118" s="261"/>
      <c r="U118" s="261"/>
    </row>
    <row r="119" spans="1:21" ht="15" customHeight="1" x14ac:dyDescent="0.25"/>
    <row r="120" spans="1:21" ht="36.75" customHeight="1" x14ac:dyDescent="0.35">
      <c r="A120" s="629" t="s">
        <v>233</v>
      </c>
      <c r="B120" s="629"/>
      <c r="C120" s="629"/>
      <c r="D120" s="629"/>
      <c r="E120" s="629"/>
      <c r="F120" s="629"/>
      <c r="G120" s="629"/>
      <c r="H120" s="629"/>
      <c r="I120" s="629"/>
      <c r="J120" s="629"/>
      <c r="K120" s="629"/>
      <c r="L120" s="337">
        <f>IF(OR(H118&lt;&gt;"",H100&lt;&gt;""),ROUND(P118,2),"")</f>
        <v>0.72</v>
      </c>
      <c r="M120" s="338"/>
    </row>
    <row r="121" spans="1:21" ht="15" customHeight="1" x14ac:dyDescent="0.25"/>
    <row r="122" spans="1:21" ht="36.75" customHeight="1" x14ac:dyDescent="0.25">
      <c r="A122" s="630" t="s">
        <v>96</v>
      </c>
      <c r="B122" s="631"/>
      <c r="C122" s="631"/>
      <c r="D122" s="631"/>
      <c r="E122" s="631"/>
      <c r="F122" s="631"/>
      <c r="G122" s="631"/>
      <c r="H122" s="631"/>
      <c r="I122" s="631"/>
      <c r="J122" s="631"/>
      <c r="K122" s="631"/>
      <c r="L122" s="631"/>
      <c r="M122" s="631"/>
    </row>
    <row r="124" spans="1:21" s="268" customFormat="1" ht="93" customHeight="1" x14ac:dyDescent="0.2">
      <c r="A124" s="632" t="s">
        <v>63</v>
      </c>
      <c r="B124" s="623"/>
      <c r="C124" s="339" t="s">
        <v>97</v>
      </c>
      <c r="D124" s="339" t="s">
        <v>98</v>
      </c>
      <c r="E124" s="339" t="s">
        <v>99</v>
      </c>
      <c r="F124" s="339" t="s">
        <v>100</v>
      </c>
      <c r="G124" s="339" t="s">
        <v>101</v>
      </c>
      <c r="H124" s="633" t="str">
        <f>IF(C125&lt;&gt;"",IF(C125&lt;(C114+C105+C96+C55),"ERRO! N.º de alunos inscritos inferior à soma de alunos inscritos declarados nos domínios 2 e 3",""),"")</f>
        <v/>
      </c>
      <c r="I124" s="634"/>
      <c r="J124" s="634"/>
      <c r="K124" s="634"/>
      <c r="L124" s="634"/>
      <c r="M124" s="635"/>
      <c r="N124" s="356"/>
      <c r="O124" s="356"/>
      <c r="P124" s="356"/>
      <c r="Q124" s="356"/>
      <c r="R124" s="356"/>
      <c r="S124" s="267"/>
      <c r="T124" s="267"/>
      <c r="U124" s="267"/>
    </row>
    <row r="125" spans="1:21" s="260" customFormat="1" ht="18" customHeight="1" x14ac:dyDescent="0.2">
      <c r="A125" s="632" t="s">
        <v>204</v>
      </c>
      <c r="B125" s="623"/>
      <c r="C125" s="340">
        <f>IF('4_Indisciplina'!B13&lt;&gt;"",'4_Indisciplina'!B13,"")</f>
        <v>1379</v>
      </c>
      <c r="D125" s="340">
        <f>IF('4_Indisciplina'!B13&lt;&gt;"",'4_Indisciplina'!G13,"")</f>
        <v>75</v>
      </c>
      <c r="E125" s="340">
        <f>IF('4_Indisciplina'!B13&lt;&gt;"",'4_Indisciplina'!H13,"")</f>
        <v>16</v>
      </c>
      <c r="F125" s="340">
        <f>IF(C125&lt;&gt;"",SUM(D125:E125),"")</f>
        <v>91</v>
      </c>
      <c r="G125" s="341">
        <f>IF(AND(C125&lt;&gt;0,C125&lt;&gt;""),ROUND(F125/C125,2),"")</f>
        <v>7.0000000000000007E-2</v>
      </c>
      <c r="H125" s="636"/>
      <c r="I125" s="637"/>
      <c r="J125" s="637"/>
      <c r="K125" s="637"/>
      <c r="L125" s="637"/>
      <c r="M125" s="638"/>
      <c r="N125" s="354">
        <f>IF(COUNT(C125:E125)&lt;&gt;0,1,0)</f>
        <v>1</v>
      </c>
      <c r="O125" s="354"/>
      <c r="P125" s="354"/>
      <c r="Q125" s="354"/>
      <c r="R125" s="354"/>
      <c r="S125" s="261"/>
      <c r="T125" s="261"/>
      <c r="U125" s="261"/>
    </row>
    <row r="126" spans="1:21" s="260" customFormat="1" ht="23.25" customHeight="1" x14ac:dyDescent="0.2">
      <c r="A126" s="342"/>
      <c r="B126" s="639" t="s">
        <v>323</v>
      </c>
      <c r="C126" s="639"/>
      <c r="D126" s="639"/>
      <c r="E126" s="639"/>
      <c r="F126" s="639"/>
      <c r="G126" s="639"/>
      <c r="H126" s="639"/>
      <c r="I126" s="639"/>
      <c r="J126" s="639"/>
      <c r="K126" s="639"/>
      <c r="L126" s="639"/>
      <c r="M126" s="640"/>
      <c r="N126" s="354"/>
      <c r="O126" s="354"/>
      <c r="P126" s="354"/>
      <c r="Q126" s="354"/>
      <c r="R126" s="354"/>
      <c r="S126" s="261"/>
      <c r="T126" s="261"/>
      <c r="U126" s="261"/>
    </row>
    <row r="127" spans="1:21" s="289" customFormat="1" ht="23.25" customHeight="1" x14ac:dyDescent="0.25">
      <c r="A127" s="343"/>
      <c r="B127" s="614" t="s">
        <v>154</v>
      </c>
      <c r="C127" s="615"/>
      <c r="D127" s="615"/>
      <c r="E127" s="615"/>
      <c r="F127" s="616" t="s">
        <v>67</v>
      </c>
      <c r="G127" s="617"/>
      <c r="H127" s="618" t="s">
        <v>195</v>
      </c>
      <c r="I127" s="618"/>
      <c r="J127" s="618" t="s">
        <v>114</v>
      </c>
      <c r="K127" s="618"/>
      <c r="L127" s="619" t="s">
        <v>117</v>
      </c>
      <c r="M127" s="620"/>
      <c r="N127" s="358"/>
      <c r="O127" s="358"/>
      <c r="P127" s="358"/>
      <c r="Q127" s="358"/>
      <c r="R127" s="358"/>
      <c r="S127" s="288"/>
      <c r="T127" s="288"/>
      <c r="U127" s="288"/>
    </row>
    <row r="128" spans="1:21" s="260" customFormat="1" ht="76.5" customHeight="1" x14ac:dyDescent="0.2">
      <c r="A128" s="344" t="s">
        <v>113</v>
      </c>
      <c r="B128" s="621" t="s">
        <v>327</v>
      </c>
      <c r="C128" s="622"/>
      <c r="D128" s="622"/>
      <c r="E128" s="623"/>
      <c r="F128" s="624">
        <v>0.1</v>
      </c>
      <c r="G128" s="625"/>
      <c r="H128" s="624">
        <v>0.1</v>
      </c>
      <c r="I128" s="625"/>
      <c r="J128" s="626">
        <f>G125</f>
        <v>7.0000000000000007E-2</v>
      </c>
      <c r="K128" s="627"/>
      <c r="L128" s="595" t="str">
        <f>IF(N125=1,IF(AND(H128&lt;&gt;"",J128&lt;&gt;""),IF(J128&lt;=H128,"meta cumprida","meta não cumprida"),""),"")</f>
        <v>meta cumprida</v>
      </c>
      <c r="M128" s="628"/>
      <c r="N128" s="359">
        <f>IF(L128="meta cumprida",1,0)</f>
        <v>1</v>
      </c>
      <c r="O128" s="354"/>
      <c r="P128" s="354"/>
      <c r="Q128" s="354"/>
      <c r="R128" s="354"/>
      <c r="S128" s="261"/>
      <c r="T128" s="261"/>
      <c r="U128" s="261"/>
    </row>
    <row r="129" spans="1:21" s="260" customFormat="1" ht="17.25" customHeight="1" x14ac:dyDescent="0.25">
      <c r="A129" s="345"/>
      <c r="B129" s="346"/>
      <c r="C129" s="347"/>
      <c r="D129" s="347"/>
      <c r="E129" s="347"/>
      <c r="F129" s="347"/>
      <c r="G129" s="347"/>
      <c r="H129" s="595" t="str">
        <f>IF(N125=1,IF(H128&lt;&gt;"",IF(N129=1,"Foi alcançado sucesso neste indicador","Não foi alcançado sucesso neste indicador"),""),"")</f>
        <v>Foi alcançado sucesso neste indicador</v>
      </c>
      <c r="I129" s="596"/>
      <c r="J129" s="596"/>
      <c r="K129" s="596"/>
      <c r="L129" s="596"/>
      <c r="M129" s="597"/>
      <c r="N129" s="354">
        <f>IF(H128&lt;&gt;"",IF(N128=1,1,0),"")</f>
        <v>1</v>
      </c>
      <c r="O129" s="354"/>
      <c r="P129" s="360">
        <f>IF(C125&lt;&gt;"",N129,"")</f>
        <v>1</v>
      </c>
      <c r="Q129" s="354"/>
      <c r="R129" s="354"/>
      <c r="S129" s="261"/>
      <c r="T129" s="261"/>
      <c r="U129" s="261"/>
    </row>
    <row r="130" spans="1:21" ht="15" customHeight="1" x14ac:dyDescent="0.25"/>
    <row r="131" spans="1:21" ht="36.75" customHeight="1" x14ac:dyDescent="0.35">
      <c r="A131" s="598" t="s">
        <v>205</v>
      </c>
      <c r="B131" s="598"/>
      <c r="C131" s="598"/>
      <c r="D131" s="598"/>
      <c r="E131" s="598"/>
      <c r="F131" s="598"/>
      <c r="G131" s="598"/>
      <c r="H131" s="598"/>
      <c r="I131" s="598"/>
      <c r="J131" s="598"/>
      <c r="K131" s="598"/>
      <c r="L131" s="348">
        <f>IF(H129&lt;&gt;"",ROUND(P129,2),"")</f>
        <v>1</v>
      </c>
      <c r="M131" s="349"/>
    </row>
    <row r="132" spans="1:21" ht="30" customHeight="1" x14ac:dyDescent="0.25"/>
    <row r="133" spans="1:21" ht="32.25" customHeight="1" x14ac:dyDescent="0.25">
      <c r="A133" s="350"/>
      <c r="B133" s="350"/>
      <c r="C133" s="350"/>
      <c r="D133" s="350"/>
      <c r="E133" s="350"/>
      <c r="F133" s="350"/>
      <c r="G133" s="350"/>
      <c r="H133" s="350"/>
      <c r="I133" s="350"/>
      <c r="J133" s="351" t="s">
        <v>317</v>
      </c>
      <c r="K133" s="352">
        <f>IF(AND(SUM(N125,N114,N105,N96,N82,N73,N64,N55,N42,N32,N22,N12)&gt;0,N133&lt;&gt;""),ROUND(N133,2),"")</f>
        <v>0.81</v>
      </c>
      <c r="L133" s="363" t="str">
        <f>IF(K133&lt;&gt;"","pontos","")</f>
        <v>pontos</v>
      </c>
      <c r="M133" s="350"/>
      <c r="N133" s="355">
        <f>IF(AND(P129&lt;&gt;"",P118&lt;&gt;"",P87&lt;&gt;"",P47&lt;&gt;""),0.3*P129+0.3*P118+0.3*P87+0.1*P47,"")</f>
        <v>0.8131148312551344</v>
      </c>
    </row>
  </sheetData>
  <sheetProtection password="DC9F" sheet="1"/>
  <mergeCells count="265">
    <mergeCell ref="A4:M4"/>
    <mergeCell ref="A6:M6"/>
    <mergeCell ref="H16:I16"/>
    <mergeCell ref="J16:K16"/>
    <mergeCell ref="A11:B11"/>
    <mergeCell ref="A12:B12"/>
    <mergeCell ref="F14:G14"/>
    <mergeCell ref="H14:I14"/>
    <mergeCell ref="J14:K14"/>
    <mergeCell ref="L14:M14"/>
    <mergeCell ref="A9:M9"/>
    <mergeCell ref="A10:B10"/>
    <mergeCell ref="C10:G10"/>
    <mergeCell ref="H10:J10"/>
    <mergeCell ref="K10:M10"/>
    <mergeCell ref="H26:I26"/>
    <mergeCell ref="J26:K26"/>
    <mergeCell ref="A21:B21"/>
    <mergeCell ref="A22:B22"/>
    <mergeCell ref="F24:G24"/>
    <mergeCell ref="H24:I24"/>
    <mergeCell ref="J24:K24"/>
    <mergeCell ref="L24:M24"/>
    <mergeCell ref="L16:M16"/>
    <mergeCell ref="A17:E17"/>
    <mergeCell ref="H17:M17"/>
    <mergeCell ref="A19:M19"/>
    <mergeCell ref="A20:B20"/>
    <mergeCell ref="C20:G20"/>
    <mergeCell ref="H20:J20"/>
    <mergeCell ref="K20:M20"/>
    <mergeCell ref="A15:A16"/>
    <mergeCell ref="C15:E15"/>
    <mergeCell ref="F15:G15"/>
    <mergeCell ref="H15:I15"/>
    <mergeCell ref="J15:K15"/>
    <mergeCell ref="L15:M15"/>
    <mergeCell ref="C16:E16"/>
    <mergeCell ref="F16:G16"/>
    <mergeCell ref="J36:K36"/>
    <mergeCell ref="A31:B31"/>
    <mergeCell ref="A32:B32"/>
    <mergeCell ref="F34:G34"/>
    <mergeCell ref="H34:I34"/>
    <mergeCell ref="J34:K34"/>
    <mergeCell ref="L34:M34"/>
    <mergeCell ref="L26:M26"/>
    <mergeCell ref="A27:E27"/>
    <mergeCell ref="H27:M27"/>
    <mergeCell ref="B29:K29"/>
    <mergeCell ref="L29:M29"/>
    <mergeCell ref="A30:B30"/>
    <mergeCell ref="C30:D30"/>
    <mergeCell ref="E30:G30"/>
    <mergeCell ref="H30:J30"/>
    <mergeCell ref="A25:A26"/>
    <mergeCell ref="C25:E25"/>
    <mergeCell ref="F25:G25"/>
    <mergeCell ref="H25:I25"/>
    <mergeCell ref="J25:K25"/>
    <mergeCell ref="L25:M25"/>
    <mergeCell ref="C26:E26"/>
    <mergeCell ref="F26:G26"/>
    <mergeCell ref="A41:B41"/>
    <mergeCell ref="A42:B42"/>
    <mergeCell ref="F44:G44"/>
    <mergeCell ref="H44:I44"/>
    <mergeCell ref="J44:K44"/>
    <mergeCell ref="L44:M44"/>
    <mergeCell ref="L36:M36"/>
    <mergeCell ref="A37:E37"/>
    <mergeCell ref="H37:M37"/>
    <mergeCell ref="B39:K39"/>
    <mergeCell ref="L39:M39"/>
    <mergeCell ref="A40:B40"/>
    <mergeCell ref="C40:D40"/>
    <mergeCell ref="E40:G40"/>
    <mergeCell ref="H40:J40"/>
    <mergeCell ref="A35:A36"/>
    <mergeCell ref="C35:E35"/>
    <mergeCell ref="F35:G35"/>
    <mergeCell ref="H35:I35"/>
    <mergeCell ref="J35:K35"/>
    <mergeCell ref="L35:M35"/>
    <mergeCell ref="C36:E36"/>
    <mergeCell ref="F36:G36"/>
    <mergeCell ref="H36:I36"/>
    <mergeCell ref="A54:B54"/>
    <mergeCell ref="A55:B55"/>
    <mergeCell ref="A56:M56"/>
    <mergeCell ref="A57:D57"/>
    <mergeCell ref="F57:G57"/>
    <mergeCell ref="H57:I57"/>
    <mergeCell ref="J57:K57"/>
    <mergeCell ref="L57:M57"/>
    <mergeCell ref="L46:M46"/>
    <mergeCell ref="A47:E47"/>
    <mergeCell ref="H47:M47"/>
    <mergeCell ref="A49:K49"/>
    <mergeCell ref="A51:M51"/>
    <mergeCell ref="A53:M53"/>
    <mergeCell ref="A45:A46"/>
    <mergeCell ref="C45:E45"/>
    <mergeCell ref="F45:G45"/>
    <mergeCell ref="H45:I45"/>
    <mergeCell ref="J45:K45"/>
    <mergeCell ref="L45:M45"/>
    <mergeCell ref="C46:E46"/>
    <mergeCell ref="F46:G46"/>
    <mergeCell ref="H46:I46"/>
    <mergeCell ref="J46:K46"/>
    <mergeCell ref="A64:B64"/>
    <mergeCell ref="A65:M65"/>
    <mergeCell ref="A66:D66"/>
    <mergeCell ref="F66:G66"/>
    <mergeCell ref="H66:I66"/>
    <mergeCell ref="J66:K66"/>
    <mergeCell ref="L66:M66"/>
    <mergeCell ref="L59:M59"/>
    <mergeCell ref="A60:G60"/>
    <mergeCell ref="H60:M60"/>
    <mergeCell ref="A62:M62"/>
    <mergeCell ref="A63:B63"/>
    <mergeCell ref="A58:A59"/>
    <mergeCell ref="C58:E58"/>
    <mergeCell ref="F58:G58"/>
    <mergeCell ref="H58:I58"/>
    <mergeCell ref="J58:K58"/>
    <mergeCell ref="L58:M58"/>
    <mergeCell ref="C59:E59"/>
    <mergeCell ref="F59:G59"/>
    <mergeCell ref="H59:I59"/>
    <mergeCell ref="J59:K59"/>
    <mergeCell ref="A73:B73"/>
    <mergeCell ref="A74:M74"/>
    <mergeCell ref="A75:D75"/>
    <mergeCell ref="F75:G75"/>
    <mergeCell ref="H75:I75"/>
    <mergeCell ref="J75:K75"/>
    <mergeCell ref="L75:M75"/>
    <mergeCell ref="L68:M68"/>
    <mergeCell ref="A69:G69"/>
    <mergeCell ref="H69:M69"/>
    <mergeCell ref="A71:M71"/>
    <mergeCell ref="A72:B72"/>
    <mergeCell ref="A67:A68"/>
    <mergeCell ref="C67:E67"/>
    <mergeCell ref="F67:G67"/>
    <mergeCell ref="H67:I67"/>
    <mergeCell ref="J67:K67"/>
    <mergeCell ref="L67:M67"/>
    <mergeCell ref="C68:E68"/>
    <mergeCell ref="F68:G68"/>
    <mergeCell ref="H68:I68"/>
    <mergeCell ref="J68:K68"/>
    <mergeCell ref="A82:B82"/>
    <mergeCell ref="A83:M83"/>
    <mergeCell ref="A84:E84"/>
    <mergeCell ref="F84:G84"/>
    <mergeCell ref="H84:I84"/>
    <mergeCell ref="J84:K84"/>
    <mergeCell ref="L84:M84"/>
    <mergeCell ref="L77:M77"/>
    <mergeCell ref="A78:G78"/>
    <mergeCell ref="H78:M78"/>
    <mergeCell ref="A80:M80"/>
    <mergeCell ref="A81:B81"/>
    <mergeCell ref="A76:A77"/>
    <mergeCell ref="C76:E76"/>
    <mergeCell ref="F76:G76"/>
    <mergeCell ref="H76:I76"/>
    <mergeCell ref="J76:K76"/>
    <mergeCell ref="L76:M76"/>
    <mergeCell ref="C77:E77"/>
    <mergeCell ref="F77:G77"/>
    <mergeCell ref="H77:I77"/>
    <mergeCell ref="J77:K77"/>
    <mergeCell ref="C94:G94"/>
    <mergeCell ref="H94:H95"/>
    <mergeCell ref="A95:B95"/>
    <mergeCell ref="A96:B96"/>
    <mergeCell ref="I94:M96"/>
    <mergeCell ref="L86:M86"/>
    <mergeCell ref="A87:G87"/>
    <mergeCell ref="H87:M87"/>
    <mergeCell ref="A89:K89"/>
    <mergeCell ref="A91:M91"/>
    <mergeCell ref="A93:M93"/>
    <mergeCell ref="A85:A86"/>
    <mergeCell ref="C85:E85"/>
    <mergeCell ref="F85:G85"/>
    <mergeCell ref="H85:I85"/>
    <mergeCell ref="J85:K85"/>
    <mergeCell ref="L85:M85"/>
    <mergeCell ref="C86:E86"/>
    <mergeCell ref="F86:G86"/>
    <mergeCell ref="H86:I86"/>
    <mergeCell ref="J86:K86"/>
    <mergeCell ref="B97:M97"/>
    <mergeCell ref="F98:G98"/>
    <mergeCell ref="H98:I98"/>
    <mergeCell ref="J98:K98"/>
    <mergeCell ref="L98:M98"/>
    <mergeCell ref="B99:E99"/>
    <mergeCell ref="F99:G99"/>
    <mergeCell ref="H99:I99"/>
    <mergeCell ref="J99:K99"/>
    <mergeCell ref="L99:M99"/>
    <mergeCell ref="A105:B105"/>
    <mergeCell ref="B106:M106"/>
    <mergeCell ref="F107:G107"/>
    <mergeCell ref="H107:I107"/>
    <mergeCell ref="J107:K107"/>
    <mergeCell ref="L107:M107"/>
    <mergeCell ref="H100:M100"/>
    <mergeCell ref="A102:M102"/>
    <mergeCell ref="C103:G103"/>
    <mergeCell ref="H103:H104"/>
    <mergeCell ref="A104:B104"/>
    <mergeCell ref="A111:M111"/>
    <mergeCell ref="C112:G112"/>
    <mergeCell ref="H112:H113"/>
    <mergeCell ref="A113:B113"/>
    <mergeCell ref="B108:E108"/>
    <mergeCell ref="F108:G108"/>
    <mergeCell ref="H108:I108"/>
    <mergeCell ref="J108:K108"/>
    <mergeCell ref="L108:M108"/>
    <mergeCell ref="H109:M109"/>
    <mergeCell ref="B117:E117"/>
    <mergeCell ref="F117:G117"/>
    <mergeCell ref="H117:I117"/>
    <mergeCell ref="J117:K117"/>
    <mergeCell ref="L117:M117"/>
    <mergeCell ref="H118:M118"/>
    <mergeCell ref="A114:B114"/>
    <mergeCell ref="B115:M115"/>
    <mergeCell ref="F116:G116"/>
    <mergeCell ref="H116:I116"/>
    <mergeCell ref="J116:K116"/>
    <mergeCell ref="L116:M116"/>
    <mergeCell ref="H129:M129"/>
    <mergeCell ref="A131:K131"/>
    <mergeCell ref="I54:M55"/>
    <mergeCell ref="I63:M64"/>
    <mergeCell ref="I72:M73"/>
    <mergeCell ref="I81:M82"/>
    <mergeCell ref="I112:M114"/>
    <mergeCell ref="I103:M105"/>
    <mergeCell ref="B127:E127"/>
    <mergeCell ref="F127:G127"/>
    <mergeCell ref="H127:I127"/>
    <mergeCell ref="J127:K127"/>
    <mergeCell ref="L127:M127"/>
    <mergeCell ref="B128:E128"/>
    <mergeCell ref="F128:G128"/>
    <mergeCell ref="H128:I128"/>
    <mergeCell ref="J128:K128"/>
    <mergeCell ref="L128:M128"/>
    <mergeCell ref="A120:K120"/>
    <mergeCell ref="A122:M122"/>
    <mergeCell ref="A124:B124"/>
    <mergeCell ref="H124:M125"/>
    <mergeCell ref="A125:B125"/>
    <mergeCell ref="B126:M126"/>
  </mergeCells>
  <conditionalFormatting sqref="F67:G67">
    <cfRule type="expression" dxfId="50" priority="62" stopIfTrue="1">
      <formula>N67="ERRO"</formula>
    </cfRule>
  </conditionalFormatting>
  <conditionalFormatting sqref="F68:G68">
    <cfRule type="expression" dxfId="49" priority="61" stopIfTrue="1">
      <formula>N68="ERRO"</formula>
    </cfRule>
  </conditionalFormatting>
  <conditionalFormatting sqref="F76:G76">
    <cfRule type="expression" dxfId="48" priority="60" stopIfTrue="1">
      <formula>N76="ERRO"</formula>
    </cfRule>
  </conditionalFormatting>
  <conditionalFormatting sqref="F77:G77">
    <cfRule type="expression" dxfId="47" priority="59" stopIfTrue="1">
      <formula>N77="ERRO"</formula>
    </cfRule>
  </conditionalFormatting>
  <conditionalFormatting sqref="F85:G85">
    <cfRule type="expression" dxfId="46" priority="58" stopIfTrue="1">
      <formula>N85="ERRO"</formula>
    </cfRule>
  </conditionalFormatting>
  <conditionalFormatting sqref="F86:G86">
    <cfRule type="expression" dxfId="45" priority="57" stopIfTrue="1">
      <formula>N86="ERRO"</formula>
    </cfRule>
  </conditionalFormatting>
  <conditionalFormatting sqref="F117:G117">
    <cfRule type="expression" dxfId="44" priority="56" stopIfTrue="1">
      <formula>N117="ERRO"</formula>
    </cfRule>
  </conditionalFormatting>
  <conditionalFormatting sqref="L15:M16 L25:M26 L35:M36 L45:L46">
    <cfRule type="cellIs" dxfId="43" priority="55" stopIfTrue="1" operator="equal">
      <formula>"Submeta não cumprida"</formula>
    </cfRule>
  </conditionalFormatting>
  <conditionalFormatting sqref="H37">
    <cfRule type="expression" dxfId="42" priority="54" stopIfTrue="1">
      <formula>$N$37=0</formula>
    </cfRule>
  </conditionalFormatting>
  <conditionalFormatting sqref="L58:L59 L67:L68 L76:L77 L85:L86">
    <cfRule type="cellIs" dxfId="41" priority="53" stopIfTrue="1" operator="equal">
      <formula>"Submeta não cumprida"</formula>
    </cfRule>
  </conditionalFormatting>
  <conditionalFormatting sqref="H60:M60">
    <cfRule type="expression" dxfId="40" priority="52" stopIfTrue="1">
      <formula>$N$60=0</formula>
    </cfRule>
  </conditionalFormatting>
  <conditionalFormatting sqref="H69:M69">
    <cfRule type="expression" dxfId="39" priority="51" stopIfTrue="1">
      <formula>$N$69=0</formula>
    </cfRule>
  </conditionalFormatting>
  <conditionalFormatting sqref="F76:G76">
    <cfRule type="expression" dxfId="38" priority="50" stopIfTrue="1">
      <formula>N76="ERRO"</formula>
    </cfRule>
  </conditionalFormatting>
  <conditionalFormatting sqref="F77:G77">
    <cfRule type="expression" dxfId="37" priority="49" stopIfTrue="1">
      <formula>N77="ERRO"</formula>
    </cfRule>
  </conditionalFormatting>
  <conditionalFormatting sqref="H78:M78">
    <cfRule type="expression" dxfId="36" priority="48" stopIfTrue="1">
      <formula>N78=0</formula>
    </cfRule>
  </conditionalFormatting>
  <conditionalFormatting sqref="F85:G85">
    <cfRule type="expression" dxfId="35" priority="47" stopIfTrue="1">
      <formula>N85="ERRO"</formula>
    </cfRule>
  </conditionalFormatting>
  <conditionalFormatting sqref="F86:G86">
    <cfRule type="expression" dxfId="34" priority="46" stopIfTrue="1">
      <formula>N86="ERRO"</formula>
    </cfRule>
  </conditionalFormatting>
  <conditionalFormatting sqref="H87:M87">
    <cfRule type="expression" dxfId="33" priority="45" stopIfTrue="1">
      <formula>$N$87=0</formula>
    </cfRule>
  </conditionalFormatting>
  <conditionalFormatting sqref="H17:M17">
    <cfRule type="expression" dxfId="32" priority="40" stopIfTrue="1">
      <formula>$N$17=0</formula>
    </cfRule>
  </conditionalFormatting>
  <conditionalFormatting sqref="H27:M27">
    <cfRule type="expression" dxfId="31" priority="39" stopIfTrue="1">
      <formula>$N$27=0</formula>
    </cfRule>
  </conditionalFormatting>
  <conditionalFormatting sqref="H47:M47">
    <cfRule type="expression" dxfId="30" priority="38" stopIfTrue="1">
      <formula>$N$47=0</formula>
    </cfRule>
  </conditionalFormatting>
  <conditionalFormatting sqref="L128 L99 L117">
    <cfRule type="cellIs" dxfId="29" priority="37" stopIfTrue="1" operator="equal">
      <formula>"meta não cumprida"</formula>
    </cfRule>
  </conditionalFormatting>
  <conditionalFormatting sqref="H100:M102 J108:M109 H109:I109">
    <cfRule type="expression" dxfId="28" priority="36" stopIfTrue="1">
      <formula>$N$100=0</formula>
    </cfRule>
  </conditionalFormatting>
  <conditionalFormatting sqref="H118:M118">
    <cfRule type="expression" dxfId="27" priority="35" stopIfTrue="1">
      <formula>$N$118=0</formula>
    </cfRule>
  </conditionalFormatting>
  <conditionalFormatting sqref="H129:M129">
    <cfRule type="expression" dxfId="26" priority="34" stopIfTrue="1">
      <formula>$N$129=0</formula>
    </cfRule>
  </conditionalFormatting>
  <conditionalFormatting sqref="H17:M17">
    <cfRule type="expression" dxfId="25" priority="26" stopIfTrue="1">
      <formula>#REF!=0</formula>
    </cfRule>
  </conditionalFormatting>
  <conditionalFormatting sqref="H17:M17">
    <cfRule type="expression" dxfId="24" priority="25" stopIfTrue="1">
      <formula>#REF!=0</formula>
    </cfRule>
  </conditionalFormatting>
  <conditionalFormatting sqref="H17:M17">
    <cfRule type="expression" dxfId="23" priority="24" stopIfTrue="1">
      <formula>#REF!=0</formula>
    </cfRule>
  </conditionalFormatting>
  <conditionalFormatting sqref="H17:M17">
    <cfRule type="expression" dxfId="22" priority="23" stopIfTrue="1">
      <formula>#REF!=0</formula>
    </cfRule>
  </conditionalFormatting>
  <conditionalFormatting sqref="H27:M27">
    <cfRule type="expression" dxfId="21" priority="22" stopIfTrue="1">
      <formula>$N$17=0</formula>
    </cfRule>
  </conditionalFormatting>
  <conditionalFormatting sqref="H27:M27">
    <cfRule type="expression" dxfId="20" priority="21" stopIfTrue="1">
      <formula>#REF!=0</formula>
    </cfRule>
  </conditionalFormatting>
  <conditionalFormatting sqref="H27:M27">
    <cfRule type="expression" dxfId="19" priority="20" stopIfTrue="1">
      <formula>#REF!=0</formula>
    </cfRule>
  </conditionalFormatting>
  <conditionalFormatting sqref="H27:M27">
    <cfRule type="expression" dxfId="18" priority="19" stopIfTrue="1">
      <formula>#REF!=0</formula>
    </cfRule>
  </conditionalFormatting>
  <conditionalFormatting sqref="H27:M27">
    <cfRule type="expression" dxfId="17" priority="18" stopIfTrue="1">
      <formula>#REF!=0</formula>
    </cfRule>
  </conditionalFormatting>
  <conditionalFormatting sqref="H37:M37">
    <cfRule type="expression" dxfId="16" priority="17" stopIfTrue="1">
      <formula>$N$27=0</formula>
    </cfRule>
  </conditionalFormatting>
  <conditionalFormatting sqref="H37:M37">
    <cfRule type="expression" dxfId="15" priority="16" stopIfTrue="1">
      <formula>$N$17=0</formula>
    </cfRule>
  </conditionalFormatting>
  <conditionalFormatting sqref="H37:M37">
    <cfRule type="expression" dxfId="14" priority="15" stopIfTrue="1">
      <formula>#REF!=0</formula>
    </cfRule>
  </conditionalFormatting>
  <conditionalFormatting sqref="H37:M37">
    <cfRule type="expression" dxfId="13" priority="14" stopIfTrue="1">
      <formula>#REF!=0</formula>
    </cfRule>
  </conditionalFormatting>
  <conditionalFormatting sqref="H37:M37">
    <cfRule type="expression" dxfId="12" priority="13" stopIfTrue="1">
      <formula>#REF!=0</formula>
    </cfRule>
  </conditionalFormatting>
  <conditionalFormatting sqref="H37:M37">
    <cfRule type="expression" dxfId="11" priority="12" stopIfTrue="1">
      <formula>#REF!=0</formula>
    </cfRule>
  </conditionalFormatting>
  <conditionalFormatting sqref="H47">
    <cfRule type="expression" dxfId="10" priority="11" stopIfTrue="1">
      <formula>$N$37=0</formula>
    </cfRule>
  </conditionalFormatting>
  <conditionalFormatting sqref="H47:M47">
    <cfRule type="expression" dxfId="9" priority="10" stopIfTrue="1">
      <formula>$N$27=0</formula>
    </cfRule>
  </conditionalFormatting>
  <conditionalFormatting sqref="H47:M47">
    <cfRule type="expression" dxfId="8" priority="9" stopIfTrue="1">
      <formula>$N$17=0</formula>
    </cfRule>
  </conditionalFormatting>
  <conditionalFormatting sqref="H47:M47">
    <cfRule type="expression" dxfId="7" priority="8" stopIfTrue="1">
      <formula>#REF!=0</formula>
    </cfRule>
  </conditionalFormatting>
  <conditionalFormatting sqref="H47:M47">
    <cfRule type="expression" dxfId="6" priority="7" stopIfTrue="1">
      <formula>#REF!=0</formula>
    </cfRule>
  </conditionalFormatting>
  <conditionalFormatting sqref="H47:M47">
    <cfRule type="expression" dxfId="5" priority="6" stopIfTrue="1">
      <formula>#REF!=0</formula>
    </cfRule>
  </conditionalFormatting>
  <conditionalFormatting sqref="H47:M47">
    <cfRule type="expression" dxfId="4" priority="5" stopIfTrue="1">
      <formula>#REF!=0</formula>
    </cfRule>
  </conditionalFormatting>
  <conditionalFormatting sqref="F108:G108">
    <cfRule type="expression" dxfId="3" priority="4" stopIfTrue="1">
      <formula>N108="ERRO"</formula>
    </cfRule>
  </conditionalFormatting>
  <conditionalFormatting sqref="L108">
    <cfRule type="cellIs" dxfId="2" priority="3" stopIfTrue="1" operator="equal">
      <formula>"meta não cumprida"</formula>
    </cfRule>
  </conditionalFormatting>
  <conditionalFormatting sqref="H109:M109">
    <cfRule type="expression" dxfId="1" priority="2" stopIfTrue="1">
      <formula>$N$118=0</formula>
    </cfRule>
  </conditionalFormatting>
  <conditionalFormatting sqref="L108">
    <cfRule type="cellIs" dxfId="0" priority="1" stopIfTrue="1" operator="equal">
      <formula>"meta não cumprida"</formula>
    </cfRule>
  </conditionalFormatting>
  <hyperlinks>
    <hyperlink ref="J2" location="Início!A1" display="Início"/>
    <hyperlink ref="L2" location="'6_Observações'!A1" display="Seguinte"/>
    <hyperlink ref="K2" location="'4_Indisciplina'!A1" display="Anterior"/>
  </hyperlinks>
  <printOptions horizontalCentered="1" verticalCentered="1"/>
  <pageMargins left="0.27559055118110237" right="0.15748031496062992" top="0.19685039370078741" bottom="0.31496062992125984" header="0.15748031496062992" footer="0.31496062992125984"/>
  <pageSetup paperSize="9" scale="95" orientation="landscape" r:id="rId1"/>
  <headerFooter>
    <oddHeader>&amp;C&amp;"Arial,Negrito"&amp;16Relatório TEIP 2014 / 2015</oddHeader>
  </headerFooter>
  <rowBreaks count="12" manualBreakCount="12">
    <brk id="8" max="16383" man="1"/>
    <brk id="18" max="16383" man="1"/>
    <brk id="28" max="16383" man="1"/>
    <brk id="38" max="16383" man="1"/>
    <brk id="50" max="16383" man="1"/>
    <brk id="61" max="16383" man="1"/>
    <brk id="70" max="16383" man="1"/>
    <brk id="79" max="16383" man="1"/>
    <brk id="90" max="16383" man="1"/>
    <brk id="101" max="16383" man="1"/>
    <brk id="110" max="16383" man="1"/>
    <brk id="121" max="16383"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21">
    <pageSetUpPr fitToPage="1"/>
  </sheetPr>
  <dimension ref="A1:I12"/>
  <sheetViews>
    <sheetView showGridLines="0" tabSelected="1" workbookViewId="0">
      <selection activeCell="D13" sqref="D13"/>
    </sheetView>
  </sheetViews>
  <sheetFormatPr defaultRowHeight="12.75" x14ac:dyDescent="0.2"/>
  <cols>
    <col min="1" max="1" width="3.85546875" customWidth="1"/>
    <col min="2" max="7" width="15.7109375" customWidth="1"/>
    <col min="8" max="8" width="3.85546875" customWidth="1"/>
  </cols>
  <sheetData>
    <row r="1" spans="1:9" s="13" customFormat="1" ht="30" customHeight="1" x14ac:dyDescent="0.2">
      <c r="A1" s="775" t="str">
        <f>IF(Início!B6&lt;&gt;"",Início!B6,"")</f>
        <v>Agrupamento de Escolas Maximinos</v>
      </c>
      <c r="B1" s="527"/>
      <c r="C1" s="527"/>
      <c r="D1" s="527"/>
      <c r="E1" s="527"/>
      <c r="F1" s="527"/>
      <c r="G1" s="32">
        <f>IF(Início!G5&gt;0,Início!G5,"")</f>
        <v>303089</v>
      </c>
      <c r="H1" s="29"/>
      <c r="I1" s="16"/>
    </row>
    <row r="2" spans="1:9" x14ac:dyDescent="0.2">
      <c r="E2" s="60" t="s">
        <v>17</v>
      </c>
      <c r="F2" s="60" t="s">
        <v>19</v>
      </c>
      <c r="G2" s="60" t="s">
        <v>18</v>
      </c>
      <c r="H2" s="43"/>
      <c r="I2" s="43"/>
    </row>
    <row r="3" spans="1:9" ht="27" customHeight="1" x14ac:dyDescent="0.2">
      <c r="A3" s="549" t="s">
        <v>290</v>
      </c>
      <c r="B3" s="550"/>
      <c r="C3" s="550"/>
      <c r="D3" s="550"/>
      <c r="E3" s="550"/>
      <c r="F3" s="550"/>
      <c r="G3" s="550"/>
      <c r="H3" s="550"/>
    </row>
    <row r="4" spans="1:9" ht="15" x14ac:dyDescent="0.25">
      <c r="B4" s="1"/>
    </row>
    <row r="5" spans="1:9" ht="159.75" customHeight="1" x14ac:dyDescent="0.25">
      <c r="B5" s="773" t="s">
        <v>377</v>
      </c>
      <c r="C5" s="774"/>
      <c r="D5" s="774"/>
      <c r="E5" s="774"/>
      <c r="F5" s="774"/>
      <c r="G5" s="774"/>
    </row>
    <row r="6" spans="1:9" x14ac:dyDescent="0.2">
      <c r="B6" s="5"/>
      <c r="C6" s="5"/>
      <c r="D6" s="5"/>
      <c r="E6" s="5"/>
      <c r="F6" s="5"/>
      <c r="G6" s="5"/>
    </row>
    <row r="7" spans="1:9" x14ac:dyDescent="0.2">
      <c r="B7" s="3"/>
      <c r="C7" s="3"/>
      <c r="D7" s="3"/>
      <c r="E7" s="3"/>
      <c r="F7" s="3"/>
      <c r="G7" s="3"/>
    </row>
    <row r="8" spans="1:9" x14ac:dyDescent="0.2">
      <c r="B8" s="3"/>
      <c r="C8" s="3"/>
      <c r="D8" s="3"/>
      <c r="E8" s="3"/>
      <c r="F8" s="3"/>
      <c r="G8" s="3"/>
    </row>
    <row r="9" spans="1:9" ht="15" x14ac:dyDescent="0.25">
      <c r="B9" s="1"/>
    </row>
    <row r="10" spans="1:9" ht="15" x14ac:dyDescent="0.25">
      <c r="B10" s="1"/>
    </row>
    <row r="11" spans="1:9" ht="15" x14ac:dyDescent="0.25">
      <c r="B11" s="1"/>
    </row>
    <row r="12" spans="1:9" ht="15" x14ac:dyDescent="0.25">
      <c r="B12" s="1"/>
    </row>
  </sheetData>
  <sheetProtection password="DC9F" sheet="1" objects="1" scenarios="1" formatRows="0"/>
  <mergeCells count="3">
    <mergeCell ref="B5:G5"/>
    <mergeCell ref="A3:H3"/>
    <mergeCell ref="A1:F1"/>
  </mergeCells>
  <phoneticPr fontId="14" type="noConversion"/>
  <hyperlinks>
    <hyperlink ref="E2" location="Início!A1" display="Início"/>
    <hyperlink ref="F2" location="'5.1 - Metas Gerais'!A1" display="Anterior"/>
    <hyperlink ref="G2" location="'Anexo_I_Plano_Cap 2016_17'!A1" display="Seguinte"/>
  </hyperlinks>
  <printOptions horizontalCentered="1"/>
  <pageMargins left="0.15748031496062992" right="0.19685039370078741" top="0.98425196850393704" bottom="0.59055118110236227" header="0.31496062992125984" footer="0.31496062992125984"/>
  <pageSetup paperSize="9" scale="99" orientation="portrait" r:id="rId1"/>
  <headerFooter alignWithMargins="0">
    <oddHeader>&amp;C&amp;"Calibri,Negrito"&amp;16Relatório TEIP 2015/2016</oddHeader>
    <oddFooter>&amp;RPág.&amp;P de &amp;N da secção 13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7"/>
  <dimension ref="A1:T63"/>
  <sheetViews>
    <sheetView showGridLines="0" zoomScaleNormal="100" workbookViewId="0">
      <selection activeCell="B23" sqref="B23:D24"/>
    </sheetView>
  </sheetViews>
  <sheetFormatPr defaultRowHeight="12.75" x14ac:dyDescent="0.2"/>
  <cols>
    <col min="1" max="1" width="1.7109375" style="144" customWidth="1"/>
    <col min="2" max="4" width="15.7109375" style="144" customWidth="1"/>
    <col min="5" max="5" width="2.5703125" style="144" customWidth="1"/>
    <col min="6" max="6" width="13.5703125" style="144" customWidth="1"/>
    <col min="7" max="7" width="21.42578125" style="144" customWidth="1"/>
    <col min="8" max="9" width="9.28515625" style="144" customWidth="1"/>
    <col min="10" max="11" width="9.140625" style="144"/>
    <col min="12" max="12" width="10" style="144" customWidth="1"/>
    <col min="13" max="13" width="9.85546875" style="144" customWidth="1"/>
    <col min="14" max="14" width="20.42578125" style="144" customWidth="1"/>
    <col min="15" max="16" width="34.28515625" style="144" customWidth="1"/>
    <col min="17" max="17" width="1.42578125" style="144" customWidth="1"/>
    <col min="18" max="18" width="9.140625" style="144"/>
    <col min="19" max="19" width="9.140625" style="144" customWidth="1"/>
    <col min="20" max="20" width="47.85546875" style="393" hidden="1" customWidth="1"/>
    <col min="21" max="16384" width="9.140625" style="144"/>
  </cols>
  <sheetData>
    <row r="1" spans="1:20" s="39" customFormat="1" ht="30" customHeight="1" x14ac:dyDescent="0.2">
      <c r="A1" s="141" t="str">
        <f>IF(Início!B6&lt;&gt;"",Início!B6,"")</f>
        <v>Agrupamento de Escolas Maximinos</v>
      </c>
      <c r="B1" s="142"/>
      <c r="C1" s="143"/>
      <c r="D1" s="143"/>
      <c r="E1" s="142"/>
      <c r="F1" s="142"/>
      <c r="G1" s="142"/>
      <c r="H1" s="142"/>
      <c r="I1" s="142"/>
      <c r="J1" s="147">
        <f>IF(Início!G5&gt;0,Início!G5,"")</f>
        <v>303089</v>
      </c>
      <c r="K1" s="142"/>
      <c r="L1" s="142"/>
      <c r="M1" s="142"/>
      <c r="N1" s="142"/>
      <c r="O1" s="142"/>
      <c r="P1" s="142"/>
      <c r="Q1" s="142"/>
      <c r="T1" s="156" t="s">
        <v>329</v>
      </c>
    </row>
    <row r="2" spans="1:20" x14ac:dyDescent="0.2">
      <c r="I2" s="145" t="s">
        <v>17</v>
      </c>
      <c r="J2" s="145" t="s">
        <v>19</v>
      </c>
      <c r="K2" s="145" t="s">
        <v>18</v>
      </c>
      <c r="T2" s="156" t="s">
        <v>330</v>
      </c>
    </row>
    <row r="3" spans="1:20" ht="22.5" customHeight="1" x14ac:dyDescent="0.2">
      <c r="A3" s="784" t="s">
        <v>249</v>
      </c>
      <c r="B3" s="785"/>
      <c r="C3" s="785"/>
      <c r="D3" s="785"/>
      <c r="E3" s="785"/>
      <c r="F3" s="785"/>
      <c r="G3" s="785"/>
      <c r="H3" s="785"/>
      <c r="I3" s="785"/>
      <c r="J3" s="785"/>
      <c r="K3" s="785"/>
      <c r="L3" s="148"/>
      <c r="M3" s="148"/>
      <c r="N3" s="148"/>
      <c r="O3" s="148"/>
      <c r="P3" s="148"/>
      <c r="Q3" s="148"/>
      <c r="T3" s="156" t="s">
        <v>331</v>
      </c>
    </row>
    <row r="4" spans="1:20" ht="15" x14ac:dyDescent="0.25">
      <c r="B4" s="149"/>
      <c r="T4" s="156" t="s">
        <v>332</v>
      </c>
    </row>
    <row r="5" spans="1:20" ht="22.5" customHeight="1" x14ac:dyDescent="0.2">
      <c r="A5" s="784" t="s">
        <v>235</v>
      </c>
      <c r="B5" s="785"/>
      <c r="C5" s="785"/>
      <c r="D5" s="785"/>
      <c r="E5" s="785"/>
      <c r="F5" s="785"/>
      <c r="G5" s="785"/>
      <c r="H5" s="785"/>
      <c r="I5" s="785"/>
      <c r="J5" s="785"/>
      <c r="K5" s="785"/>
      <c r="L5" s="785"/>
      <c r="M5" s="785"/>
      <c r="N5" s="785"/>
      <c r="O5" s="785"/>
      <c r="P5" s="785"/>
      <c r="Q5" s="785"/>
      <c r="T5" s="156" t="s">
        <v>333</v>
      </c>
    </row>
    <row r="6" spans="1:20" s="112" customFormat="1" ht="7.5" customHeight="1" x14ac:dyDescent="0.2">
      <c r="T6" s="156" t="s">
        <v>334</v>
      </c>
    </row>
    <row r="7" spans="1:20" s="153" customFormat="1" ht="47.25" customHeight="1" x14ac:dyDescent="0.2">
      <c r="A7" s="150"/>
      <c r="B7" s="786" t="s">
        <v>236</v>
      </c>
      <c r="C7" s="787"/>
      <c r="D7" s="787"/>
      <c r="E7" s="788" t="s">
        <v>237</v>
      </c>
      <c r="F7" s="788"/>
      <c r="G7" s="151" t="s">
        <v>178</v>
      </c>
      <c r="H7" s="151" t="s">
        <v>238</v>
      </c>
      <c r="I7" s="151" t="s">
        <v>239</v>
      </c>
      <c r="J7" s="151" t="s">
        <v>240</v>
      </c>
      <c r="K7" s="151" t="s">
        <v>241</v>
      </c>
      <c r="L7" s="151" t="s">
        <v>147</v>
      </c>
      <c r="M7" s="151" t="s">
        <v>242</v>
      </c>
      <c r="N7" s="151" t="s">
        <v>243</v>
      </c>
      <c r="O7" s="152" t="s">
        <v>244</v>
      </c>
      <c r="P7" s="152" t="s">
        <v>245</v>
      </c>
      <c r="T7" s="173" t="s">
        <v>335</v>
      </c>
    </row>
    <row r="8" spans="1:20" s="156" customFormat="1" ht="27.75" customHeight="1" x14ac:dyDescent="0.2">
      <c r="A8" s="789"/>
      <c r="B8" s="780" t="s">
        <v>365</v>
      </c>
      <c r="C8" s="780"/>
      <c r="D8" s="780"/>
      <c r="E8" s="154" t="s">
        <v>148</v>
      </c>
      <c r="F8" s="155" t="s">
        <v>359</v>
      </c>
      <c r="G8" s="780" t="s">
        <v>367</v>
      </c>
      <c r="H8" s="790">
        <v>5</v>
      </c>
      <c r="I8" s="792">
        <v>42430</v>
      </c>
      <c r="J8" s="776">
        <v>1</v>
      </c>
      <c r="K8" s="776">
        <v>3</v>
      </c>
      <c r="L8" s="778" t="s">
        <v>334</v>
      </c>
      <c r="M8" s="776">
        <v>100</v>
      </c>
      <c r="N8" s="780" t="s">
        <v>368</v>
      </c>
      <c r="O8" s="782" t="s">
        <v>369</v>
      </c>
      <c r="P8" s="782" t="s">
        <v>370</v>
      </c>
    </row>
    <row r="9" spans="1:20" s="156" customFormat="1" ht="27.75" customHeight="1" x14ac:dyDescent="0.2">
      <c r="A9" s="789"/>
      <c r="B9" s="781"/>
      <c r="C9" s="781"/>
      <c r="D9" s="781"/>
      <c r="E9" s="157" t="s">
        <v>149</v>
      </c>
      <c r="F9" s="158" t="s">
        <v>366</v>
      </c>
      <c r="G9" s="781"/>
      <c r="H9" s="791"/>
      <c r="I9" s="781"/>
      <c r="J9" s="777"/>
      <c r="K9" s="777"/>
      <c r="L9" s="779"/>
      <c r="M9" s="777"/>
      <c r="N9" s="781"/>
      <c r="O9" s="783"/>
      <c r="P9" s="783"/>
    </row>
    <row r="10" spans="1:20" s="156" customFormat="1" ht="27.75" customHeight="1" x14ac:dyDescent="0.2">
      <c r="A10" s="789"/>
      <c r="B10" s="780"/>
      <c r="C10" s="780"/>
      <c r="D10" s="780"/>
      <c r="E10" s="154" t="s">
        <v>148</v>
      </c>
      <c r="F10" s="155"/>
      <c r="G10" s="780"/>
      <c r="H10" s="780"/>
      <c r="I10" s="792"/>
      <c r="J10" s="776"/>
      <c r="K10" s="776"/>
      <c r="L10" s="778"/>
      <c r="M10" s="776"/>
      <c r="N10" s="780"/>
      <c r="O10" s="782"/>
      <c r="P10" s="782"/>
    </row>
    <row r="11" spans="1:20" s="156" customFormat="1" ht="27.75" customHeight="1" x14ac:dyDescent="0.2">
      <c r="A11" s="789"/>
      <c r="B11" s="781"/>
      <c r="C11" s="781"/>
      <c r="D11" s="781"/>
      <c r="E11" s="157" t="s">
        <v>149</v>
      </c>
      <c r="F11" s="158"/>
      <c r="G11" s="781"/>
      <c r="H11" s="781"/>
      <c r="I11" s="781"/>
      <c r="J11" s="777"/>
      <c r="K11" s="777"/>
      <c r="L11" s="779"/>
      <c r="M11" s="777"/>
      <c r="N11" s="781"/>
      <c r="O11" s="783"/>
      <c r="P11" s="783"/>
    </row>
    <row r="12" spans="1:20" s="156" customFormat="1" ht="27.75" customHeight="1" x14ac:dyDescent="0.2">
      <c r="A12" s="789"/>
      <c r="B12" s="780"/>
      <c r="C12" s="780"/>
      <c r="D12" s="780"/>
      <c r="E12" s="154" t="s">
        <v>148</v>
      </c>
      <c r="F12" s="155"/>
      <c r="G12" s="780"/>
      <c r="H12" s="780"/>
      <c r="I12" s="792"/>
      <c r="J12" s="776"/>
      <c r="K12" s="776"/>
      <c r="L12" s="778"/>
      <c r="M12" s="776"/>
      <c r="N12" s="780"/>
      <c r="O12" s="782"/>
      <c r="P12" s="782"/>
    </row>
    <row r="13" spans="1:20" s="156" customFormat="1" ht="27.75" customHeight="1" x14ac:dyDescent="0.2">
      <c r="A13" s="789"/>
      <c r="B13" s="781"/>
      <c r="C13" s="781"/>
      <c r="D13" s="781"/>
      <c r="E13" s="157" t="s">
        <v>149</v>
      </c>
      <c r="F13" s="158"/>
      <c r="G13" s="781"/>
      <c r="H13" s="781"/>
      <c r="I13" s="781"/>
      <c r="J13" s="777"/>
      <c r="K13" s="777"/>
      <c r="L13" s="779"/>
      <c r="M13" s="777"/>
      <c r="N13" s="781"/>
      <c r="O13" s="783"/>
      <c r="P13" s="783"/>
    </row>
    <row r="14" spans="1:20" s="112" customFormat="1" x14ac:dyDescent="0.2">
      <c r="A14" s="159"/>
    </row>
    <row r="15" spans="1:20" ht="15" x14ac:dyDescent="0.25">
      <c r="B15" s="149"/>
    </row>
    <row r="16" spans="1:20" ht="22.5" customHeight="1" x14ac:dyDescent="0.2">
      <c r="A16" s="784" t="s">
        <v>246</v>
      </c>
      <c r="B16" s="785"/>
      <c r="C16" s="785"/>
      <c r="D16" s="785"/>
      <c r="E16" s="785"/>
      <c r="F16" s="785"/>
      <c r="G16" s="785"/>
      <c r="H16" s="785"/>
      <c r="I16" s="785"/>
      <c r="J16" s="785"/>
      <c r="K16" s="785"/>
      <c r="L16" s="785"/>
      <c r="M16" s="785"/>
      <c r="N16" s="785"/>
      <c r="O16" s="785"/>
      <c r="P16" s="785"/>
      <c r="Q16" s="785"/>
    </row>
    <row r="17" spans="1:20" s="112" customFormat="1" ht="7.5" customHeight="1" x14ac:dyDescent="0.2">
      <c r="T17" s="173"/>
    </row>
    <row r="18" spans="1:20" s="153" customFormat="1" ht="47.25" customHeight="1" x14ac:dyDescent="0.2">
      <c r="A18" s="150"/>
      <c r="B18" s="786" t="s">
        <v>236</v>
      </c>
      <c r="C18" s="787"/>
      <c r="D18" s="787"/>
      <c r="E18" s="788" t="s">
        <v>237</v>
      </c>
      <c r="F18" s="788"/>
      <c r="G18" s="151" t="s">
        <v>178</v>
      </c>
      <c r="H18" s="151" t="s">
        <v>146</v>
      </c>
      <c r="I18" s="151" t="s">
        <v>239</v>
      </c>
      <c r="J18" s="151" t="s">
        <v>240</v>
      </c>
      <c r="K18" s="151" t="s">
        <v>241</v>
      </c>
      <c r="L18" s="151" t="s">
        <v>147</v>
      </c>
      <c r="M18" s="151" t="s">
        <v>242</v>
      </c>
      <c r="N18" s="151" t="s">
        <v>243</v>
      </c>
      <c r="O18" s="152" t="s">
        <v>244</v>
      </c>
      <c r="P18" s="152" t="s">
        <v>245</v>
      </c>
    </row>
    <row r="19" spans="1:20" s="156" customFormat="1" ht="27.75" customHeight="1" x14ac:dyDescent="0.2">
      <c r="A19" s="789"/>
      <c r="B19" s="780" t="s">
        <v>358</v>
      </c>
      <c r="C19" s="780"/>
      <c r="D19" s="780"/>
      <c r="E19" s="154" t="s">
        <v>148</v>
      </c>
      <c r="F19" s="155" t="s">
        <v>359</v>
      </c>
      <c r="G19" s="780" t="s">
        <v>361</v>
      </c>
      <c r="H19" s="790">
        <v>50</v>
      </c>
      <c r="I19" s="792">
        <v>42559</v>
      </c>
      <c r="J19" s="776">
        <v>8</v>
      </c>
      <c r="K19" s="776">
        <v>50</v>
      </c>
      <c r="L19" s="778" t="s">
        <v>329</v>
      </c>
      <c r="M19" s="776">
        <v>11</v>
      </c>
      <c r="N19" s="780" t="s">
        <v>362</v>
      </c>
      <c r="O19" s="782" t="s">
        <v>363</v>
      </c>
      <c r="P19" s="782" t="s">
        <v>364</v>
      </c>
    </row>
    <row r="20" spans="1:20" s="156" customFormat="1" ht="27.75" customHeight="1" x14ac:dyDescent="0.2">
      <c r="A20" s="789"/>
      <c r="B20" s="781"/>
      <c r="C20" s="781"/>
      <c r="D20" s="781"/>
      <c r="E20" s="157" t="s">
        <v>149</v>
      </c>
      <c r="F20" s="158" t="s">
        <v>360</v>
      </c>
      <c r="G20" s="781"/>
      <c r="H20" s="791"/>
      <c r="I20" s="781"/>
      <c r="J20" s="777"/>
      <c r="K20" s="777"/>
      <c r="L20" s="779"/>
      <c r="M20" s="777"/>
      <c r="N20" s="781"/>
      <c r="O20" s="783"/>
      <c r="P20" s="783"/>
    </row>
    <row r="21" spans="1:20" s="156" customFormat="1" ht="27.75" customHeight="1" x14ac:dyDescent="0.2">
      <c r="A21" s="789"/>
      <c r="B21" s="780"/>
      <c r="C21" s="780"/>
      <c r="D21" s="780"/>
      <c r="E21" s="154" t="s">
        <v>148</v>
      </c>
      <c r="F21" s="155"/>
      <c r="G21" s="780"/>
      <c r="H21" s="780"/>
      <c r="I21" s="792"/>
      <c r="J21" s="776"/>
      <c r="K21" s="776"/>
      <c r="L21" s="778"/>
      <c r="M21" s="776"/>
      <c r="N21" s="780"/>
      <c r="O21" s="782"/>
      <c r="P21" s="782"/>
    </row>
    <row r="22" spans="1:20" s="156" customFormat="1" ht="30.75" customHeight="1" x14ac:dyDescent="0.2">
      <c r="A22" s="789"/>
      <c r="B22" s="781"/>
      <c r="C22" s="781"/>
      <c r="D22" s="781"/>
      <c r="E22" s="157" t="s">
        <v>149</v>
      </c>
      <c r="F22" s="158"/>
      <c r="G22" s="781"/>
      <c r="H22" s="781"/>
      <c r="I22" s="781"/>
      <c r="J22" s="777"/>
      <c r="K22" s="777"/>
      <c r="L22" s="779"/>
      <c r="M22" s="777"/>
      <c r="N22" s="781"/>
      <c r="O22" s="783"/>
      <c r="P22" s="783"/>
    </row>
    <row r="23" spans="1:20" s="156" customFormat="1" ht="27.75" customHeight="1" x14ac:dyDescent="0.2">
      <c r="A23" s="789"/>
      <c r="B23" s="780"/>
      <c r="C23" s="780"/>
      <c r="D23" s="780"/>
      <c r="E23" s="154" t="s">
        <v>148</v>
      </c>
      <c r="F23" s="155"/>
      <c r="G23" s="780"/>
      <c r="H23" s="780"/>
      <c r="I23" s="792"/>
      <c r="J23" s="776"/>
      <c r="K23" s="776"/>
      <c r="L23" s="778"/>
      <c r="M23" s="776"/>
      <c r="N23" s="780"/>
      <c r="O23" s="782"/>
      <c r="P23" s="782"/>
    </row>
    <row r="24" spans="1:20" s="156" customFormat="1" ht="27.75" customHeight="1" x14ac:dyDescent="0.2">
      <c r="A24" s="789"/>
      <c r="B24" s="781"/>
      <c r="C24" s="781"/>
      <c r="D24" s="781"/>
      <c r="E24" s="157" t="s">
        <v>149</v>
      </c>
      <c r="F24" s="158"/>
      <c r="G24" s="781"/>
      <c r="H24" s="781"/>
      <c r="I24" s="781"/>
      <c r="J24" s="777"/>
      <c r="K24" s="777"/>
      <c r="L24" s="779"/>
      <c r="M24" s="777"/>
      <c r="N24" s="781"/>
      <c r="O24" s="783"/>
      <c r="P24" s="783"/>
    </row>
    <row r="25" spans="1:20" s="112" customFormat="1" x14ac:dyDescent="0.2">
      <c r="A25" s="159"/>
      <c r="T25" s="173"/>
    </row>
    <row r="26" spans="1:20" ht="22.5" customHeight="1" x14ac:dyDescent="0.2">
      <c r="A26" s="784" t="s">
        <v>247</v>
      </c>
      <c r="B26" s="785"/>
      <c r="C26" s="785"/>
      <c r="D26" s="785"/>
      <c r="E26" s="785"/>
      <c r="F26" s="785"/>
      <c r="G26" s="785"/>
      <c r="H26" s="785"/>
      <c r="I26" s="785"/>
      <c r="J26" s="785"/>
      <c r="K26" s="785"/>
      <c r="L26" s="785"/>
      <c r="M26" s="785"/>
      <c r="N26" s="785"/>
      <c r="O26" s="785"/>
      <c r="P26" s="785"/>
      <c r="Q26" s="785"/>
    </row>
    <row r="27" spans="1:20" s="112" customFormat="1" ht="7.5" customHeight="1" x14ac:dyDescent="0.2">
      <c r="T27" s="173"/>
    </row>
    <row r="28" spans="1:20" s="153" customFormat="1" ht="47.25" customHeight="1" x14ac:dyDescent="0.2">
      <c r="A28" s="150"/>
      <c r="B28" s="786" t="s">
        <v>236</v>
      </c>
      <c r="C28" s="787"/>
      <c r="D28" s="787"/>
      <c r="E28" s="788" t="s">
        <v>237</v>
      </c>
      <c r="F28" s="788"/>
      <c r="G28" s="151" t="s">
        <v>178</v>
      </c>
      <c r="H28" s="151" t="s">
        <v>146</v>
      </c>
      <c r="I28" s="151" t="s">
        <v>239</v>
      </c>
      <c r="J28" s="151" t="s">
        <v>240</v>
      </c>
      <c r="K28" s="151" t="s">
        <v>241</v>
      </c>
      <c r="L28" s="151" t="s">
        <v>147</v>
      </c>
      <c r="M28" s="151" t="s">
        <v>242</v>
      </c>
      <c r="N28" s="151" t="s">
        <v>243</v>
      </c>
      <c r="O28" s="152" t="s">
        <v>244</v>
      </c>
      <c r="P28" s="152" t="s">
        <v>245</v>
      </c>
    </row>
    <row r="29" spans="1:20" s="156" customFormat="1" ht="27.75" customHeight="1" x14ac:dyDescent="0.2">
      <c r="A29" s="789"/>
      <c r="B29" s="780"/>
      <c r="C29" s="780"/>
      <c r="D29" s="780"/>
      <c r="E29" s="154" t="s">
        <v>148</v>
      </c>
      <c r="F29" s="155"/>
      <c r="G29" s="780"/>
      <c r="H29" s="780"/>
      <c r="I29" s="792"/>
      <c r="J29" s="776"/>
      <c r="K29" s="776"/>
      <c r="L29" s="778"/>
      <c r="M29" s="776"/>
      <c r="N29" s="780"/>
      <c r="O29" s="782"/>
      <c r="P29" s="782"/>
    </row>
    <row r="30" spans="1:20" s="156" customFormat="1" ht="27.75" customHeight="1" x14ac:dyDescent="0.2">
      <c r="A30" s="789"/>
      <c r="B30" s="781"/>
      <c r="C30" s="781"/>
      <c r="D30" s="781"/>
      <c r="E30" s="157" t="s">
        <v>149</v>
      </c>
      <c r="F30" s="158"/>
      <c r="G30" s="781"/>
      <c r="H30" s="781"/>
      <c r="I30" s="781"/>
      <c r="J30" s="777"/>
      <c r="K30" s="777"/>
      <c r="L30" s="779"/>
      <c r="M30" s="777"/>
      <c r="N30" s="781"/>
      <c r="O30" s="783"/>
      <c r="P30" s="783"/>
    </row>
    <row r="31" spans="1:20" s="156" customFormat="1" ht="27.75" customHeight="1" x14ac:dyDescent="0.2">
      <c r="A31" s="789"/>
      <c r="B31" s="780"/>
      <c r="C31" s="780"/>
      <c r="D31" s="780"/>
      <c r="E31" s="154" t="s">
        <v>148</v>
      </c>
      <c r="F31" s="155"/>
      <c r="G31" s="780"/>
      <c r="H31" s="780"/>
      <c r="I31" s="792"/>
      <c r="J31" s="776"/>
      <c r="K31" s="776"/>
      <c r="L31" s="778"/>
      <c r="M31" s="776"/>
      <c r="N31" s="780"/>
      <c r="O31" s="782"/>
      <c r="P31" s="782"/>
    </row>
    <row r="32" spans="1:20" s="156" customFormat="1" ht="27.75" customHeight="1" x14ac:dyDescent="0.2">
      <c r="A32" s="789"/>
      <c r="B32" s="781"/>
      <c r="C32" s="781"/>
      <c r="D32" s="781"/>
      <c r="E32" s="157" t="s">
        <v>149</v>
      </c>
      <c r="F32" s="158"/>
      <c r="G32" s="781"/>
      <c r="H32" s="781"/>
      <c r="I32" s="781"/>
      <c r="J32" s="777"/>
      <c r="K32" s="777"/>
      <c r="L32" s="779"/>
      <c r="M32" s="777"/>
      <c r="N32" s="781"/>
      <c r="O32" s="783"/>
      <c r="P32" s="783"/>
    </row>
    <row r="33" spans="1:20" s="156" customFormat="1" ht="27.75" customHeight="1" x14ac:dyDescent="0.2">
      <c r="A33" s="789"/>
      <c r="B33" s="780"/>
      <c r="C33" s="780"/>
      <c r="D33" s="780"/>
      <c r="E33" s="154" t="s">
        <v>148</v>
      </c>
      <c r="F33" s="155"/>
      <c r="G33" s="780"/>
      <c r="H33" s="780"/>
      <c r="I33" s="792"/>
      <c r="J33" s="776"/>
      <c r="K33" s="776"/>
      <c r="L33" s="778"/>
      <c r="M33" s="776"/>
      <c r="N33" s="780"/>
      <c r="O33" s="782"/>
      <c r="P33" s="782"/>
    </row>
    <row r="34" spans="1:20" s="156" customFormat="1" ht="27.75" customHeight="1" x14ac:dyDescent="0.2">
      <c r="A34" s="789"/>
      <c r="B34" s="781"/>
      <c r="C34" s="781"/>
      <c r="D34" s="781"/>
      <c r="E34" s="157" t="s">
        <v>149</v>
      </c>
      <c r="F34" s="158"/>
      <c r="G34" s="781"/>
      <c r="H34" s="781"/>
      <c r="I34" s="781"/>
      <c r="J34" s="777"/>
      <c r="K34" s="777"/>
      <c r="L34" s="779"/>
      <c r="M34" s="777"/>
      <c r="N34" s="781"/>
      <c r="O34" s="783"/>
      <c r="P34" s="783"/>
    </row>
    <row r="35" spans="1:20" s="112" customFormat="1" x14ac:dyDescent="0.2">
      <c r="A35" s="159"/>
      <c r="T35" s="173"/>
    </row>
    <row r="36" spans="1:20" ht="22.5" customHeight="1" x14ac:dyDescent="0.2">
      <c r="A36" s="784" t="s">
        <v>248</v>
      </c>
      <c r="B36" s="785"/>
      <c r="C36" s="785"/>
      <c r="D36" s="785"/>
      <c r="E36" s="785"/>
      <c r="F36" s="785"/>
      <c r="G36" s="785"/>
      <c r="H36" s="785"/>
      <c r="I36" s="785"/>
      <c r="J36" s="785"/>
      <c r="K36" s="785"/>
      <c r="L36" s="785"/>
      <c r="M36" s="785"/>
      <c r="N36" s="785"/>
      <c r="O36" s="785"/>
      <c r="P36" s="785"/>
      <c r="Q36" s="785"/>
    </row>
    <row r="37" spans="1:20" s="112" customFormat="1" ht="7.5" customHeight="1" x14ac:dyDescent="0.2">
      <c r="T37" s="173"/>
    </row>
    <row r="38" spans="1:20" s="153" customFormat="1" ht="47.25" customHeight="1" x14ac:dyDescent="0.2">
      <c r="A38" s="150"/>
      <c r="B38" s="786" t="s">
        <v>236</v>
      </c>
      <c r="C38" s="787"/>
      <c r="D38" s="787"/>
      <c r="E38" s="788" t="s">
        <v>237</v>
      </c>
      <c r="F38" s="788"/>
      <c r="G38" s="151" t="s">
        <v>178</v>
      </c>
      <c r="H38" s="151" t="s">
        <v>146</v>
      </c>
      <c r="I38" s="151" t="s">
        <v>239</v>
      </c>
      <c r="J38" s="151" t="s">
        <v>240</v>
      </c>
      <c r="K38" s="151" t="s">
        <v>241</v>
      </c>
      <c r="L38" s="151" t="s">
        <v>147</v>
      </c>
      <c r="M38" s="151" t="s">
        <v>242</v>
      </c>
      <c r="N38" s="151" t="s">
        <v>243</v>
      </c>
      <c r="O38" s="152" t="s">
        <v>244</v>
      </c>
      <c r="P38" s="152" t="s">
        <v>245</v>
      </c>
    </row>
    <row r="39" spans="1:20" s="156" customFormat="1" ht="27.75" customHeight="1" x14ac:dyDescent="0.2">
      <c r="A39" s="789"/>
      <c r="B39" s="780"/>
      <c r="C39" s="780"/>
      <c r="D39" s="780"/>
      <c r="E39" s="154" t="s">
        <v>148</v>
      </c>
      <c r="F39" s="155"/>
      <c r="G39" s="780"/>
      <c r="H39" s="780"/>
      <c r="I39" s="792"/>
      <c r="J39" s="776"/>
      <c r="K39" s="776"/>
      <c r="L39" s="778"/>
      <c r="M39" s="776"/>
      <c r="N39" s="780"/>
      <c r="O39" s="782"/>
      <c r="P39" s="782"/>
    </row>
    <row r="40" spans="1:20" s="156" customFormat="1" ht="27.75" customHeight="1" x14ac:dyDescent="0.2">
      <c r="A40" s="789"/>
      <c r="B40" s="781"/>
      <c r="C40" s="781"/>
      <c r="D40" s="781"/>
      <c r="E40" s="157" t="s">
        <v>149</v>
      </c>
      <c r="F40" s="158"/>
      <c r="G40" s="781"/>
      <c r="H40" s="781"/>
      <c r="I40" s="781"/>
      <c r="J40" s="777"/>
      <c r="K40" s="777"/>
      <c r="L40" s="779"/>
      <c r="M40" s="777"/>
      <c r="N40" s="781"/>
      <c r="O40" s="783"/>
      <c r="P40" s="783"/>
    </row>
    <row r="41" spans="1:20" s="156" customFormat="1" ht="27.75" customHeight="1" x14ac:dyDescent="0.2">
      <c r="A41" s="789"/>
      <c r="B41" s="780"/>
      <c r="C41" s="780"/>
      <c r="D41" s="780"/>
      <c r="E41" s="154" t="s">
        <v>148</v>
      </c>
      <c r="F41" s="155"/>
      <c r="G41" s="780"/>
      <c r="H41" s="780"/>
      <c r="I41" s="792"/>
      <c r="J41" s="776"/>
      <c r="K41" s="776"/>
      <c r="L41" s="778"/>
      <c r="M41" s="776"/>
      <c r="N41" s="780"/>
      <c r="O41" s="782"/>
      <c r="P41" s="782"/>
    </row>
    <row r="42" spans="1:20" s="156" customFormat="1" ht="27.75" customHeight="1" x14ac:dyDescent="0.2">
      <c r="A42" s="789"/>
      <c r="B42" s="781"/>
      <c r="C42" s="781"/>
      <c r="D42" s="781"/>
      <c r="E42" s="157" t="s">
        <v>149</v>
      </c>
      <c r="F42" s="158"/>
      <c r="G42" s="781"/>
      <c r="H42" s="781"/>
      <c r="I42" s="781"/>
      <c r="J42" s="777"/>
      <c r="K42" s="777"/>
      <c r="L42" s="779"/>
      <c r="M42" s="777"/>
      <c r="N42" s="781"/>
      <c r="O42" s="783"/>
      <c r="P42" s="783"/>
    </row>
    <row r="43" spans="1:20" s="156" customFormat="1" ht="27.75" customHeight="1" x14ac:dyDescent="0.2">
      <c r="A43" s="789"/>
      <c r="B43" s="780"/>
      <c r="C43" s="780"/>
      <c r="D43" s="780"/>
      <c r="E43" s="154" t="s">
        <v>148</v>
      </c>
      <c r="F43" s="155"/>
      <c r="G43" s="780"/>
      <c r="H43" s="780"/>
      <c r="I43" s="792"/>
      <c r="J43" s="776"/>
      <c r="K43" s="776"/>
      <c r="L43" s="778"/>
      <c r="M43" s="776"/>
      <c r="N43" s="780"/>
      <c r="O43" s="782"/>
      <c r="P43" s="782"/>
    </row>
    <row r="44" spans="1:20" s="156" customFormat="1" ht="27.75" customHeight="1" x14ac:dyDescent="0.2">
      <c r="A44" s="789"/>
      <c r="B44" s="781"/>
      <c r="C44" s="781"/>
      <c r="D44" s="781"/>
      <c r="E44" s="157" t="s">
        <v>149</v>
      </c>
      <c r="F44" s="158"/>
      <c r="G44" s="781"/>
      <c r="H44" s="781"/>
      <c r="I44" s="781"/>
      <c r="J44" s="777"/>
      <c r="K44" s="777"/>
      <c r="L44" s="779"/>
      <c r="M44" s="777"/>
      <c r="N44" s="781"/>
      <c r="O44" s="783"/>
      <c r="P44" s="783"/>
    </row>
    <row r="45" spans="1:20" s="112" customFormat="1" x14ac:dyDescent="0.2">
      <c r="A45" s="159"/>
      <c r="T45" s="173"/>
    </row>
    <row r="46" spans="1:20" x14ac:dyDescent="0.2">
      <c r="A46" s="160"/>
    </row>
    <row r="47" spans="1:20" x14ac:dyDescent="0.2">
      <c r="A47" s="160"/>
    </row>
    <row r="48" spans="1:20" x14ac:dyDescent="0.2">
      <c r="A48" s="160"/>
    </row>
    <row r="49" spans="1:1" x14ac:dyDescent="0.2">
      <c r="A49" s="160"/>
    </row>
    <row r="50" spans="1:1" x14ac:dyDescent="0.2">
      <c r="A50" s="160"/>
    </row>
    <row r="51" spans="1:1" x14ac:dyDescent="0.2">
      <c r="A51" s="160"/>
    </row>
    <row r="52" spans="1:1" x14ac:dyDescent="0.2">
      <c r="A52" s="160"/>
    </row>
    <row r="53" spans="1:1" x14ac:dyDescent="0.2">
      <c r="A53" s="160"/>
    </row>
    <row r="54" spans="1:1" x14ac:dyDescent="0.2">
      <c r="A54" s="160"/>
    </row>
    <row r="55" spans="1:1" x14ac:dyDescent="0.2">
      <c r="A55" s="160"/>
    </row>
    <row r="56" spans="1:1" x14ac:dyDescent="0.2">
      <c r="A56" s="160"/>
    </row>
    <row r="57" spans="1:1" x14ac:dyDescent="0.2">
      <c r="A57" s="160"/>
    </row>
    <row r="58" spans="1:1" x14ac:dyDescent="0.2">
      <c r="A58" s="160"/>
    </row>
    <row r="59" spans="1:1" x14ac:dyDescent="0.2">
      <c r="A59" s="160"/>
    </row>
    <row r="60" spans="1:1" x14ac:dyDescent="0.2">
      <c r="A60" s="160"/>
    </row>
    <row r="61" spans="1:1" x14ac:dyDescent="0.2">
      <c r="A61" s="160"/>
    </row>
    <row r="62" spans="1:1" x14ac:dyDescent="0.2">
      <c r="A62" s="160"/>
    </row>
    <row r="63" spans="1:1" x14ac:dyDescent="0.2">
      <c r="A63" s="160"/>
    </row>
  </sheetData>
  <sheetProtection password="DC9F" sheet="1" objects="1" scenarios="1" formatRows="0" selectLockedCells="1"/>
  <mergeCells count="157">
    <mergeCell ref="A41:A42"/>
    <mergeCell ref="B41:D42"/>
    <mergeCell ref="G41:G42"/>
    <mergeCell ref="H41:H42"/>
    <mergeCell ref="I41:I42"/>
    <mergeCell ref="N43:N44"/>
    <mergeCell ref="O43:O44"/>
    <mergeCell ref="P43:P44"/>
    <mergeCell ref="P41:P42"/>
    <mergeCell ref="A43:A44"/>
    <mergeCell ref="B43:D44"/>
    <mergeCell ref="G43:G44"/>
    <mergeCell ref="H43:H44"/>
    <mergeCell ref="I43:I44"/>
    <mergeCell ref="J43:J44"/>
    <mergeCell ref="K43:K44"/>
    <mergeCell ref="L43:L44"/>
    <mergeCell ref="M43:M44"/>
    <mergeCell ref="J41:J42"/>
    <mergeCell ref="K41:K42"/>
    <mergeCell ref="L41:L42"/>
    <mergeCell ref="M41:M42"/>
    <mergeCell ref="N41:N42"/>
    <mergeCell ref="O41:O42"/>
    <mergeCell ref="A36:Q36"/>
    <mergeCell ref="B38:D38"/>
    <mergeCell ref="E38:F38"/>
    <mergeCell ref="A39:A40"/>
    <mergeCell ref="B39:D40"/>
    <mergeCell ref="G39:G40"/>
    <mergeCell ref="H39:H40"/>
    <mergeCell ref="I39:I40"/>
    <mergeCell ref="J39:J40"/>
    <mergeCell ref="K39:K40"/>
    <mergeCell ref="L39:L40"/>
    <mergeCell ref="M39:M40"/>
    <mergeCell ref="N39:N40"/>
    <mergeCell ref="O39:O40"/>
    <mergeCell ref="P39:P40"/>
    <mergeCell ref="K33:K34"/>
    <mergeCell ref="L33:L34"/>
    <mergeCell ref="M33:M34"/>
    <mergeCell ref="N33:N34"/>
    <mergeCell ref="O33:O34"/>
    <mergeCell ref="P33:P34"/>
    <mergeCell ref="A33:A34"/>
    <mergeCell ref="B33:D34"/>
    <mergeCell ref="G33:G34"/>
    <mergeCell ref="H33:H34"/>
    <mergeCell ref="I33:I34"/>
    <mergeCell ref="J33:J34"/>
    <mergeCell ref="K31:K32"/>
    <mergeCell ref="L31:L32"/>
    <mergeCell ref="M31:M32"/>
    <mergeCell ref="N31:N32"/>
    <mergeCell ref="O31:O32"/>
    <mergeCell ref="P31:P32"/>
    <mergeCell ref="A31:A32"/>
    <mergeCell ref="B31:D32"/>
    <mergeCell ref="G31:G32"/>
    <mergeCell ref="H31:H32"/>
    <mergeCell ref="I31:I32"/>
    <mergeCell ref="J31:J32"/>
    <mergeCell ref="K29:K30"/>
    <mergeCell ref="L29:L30"/>
    <mergeCell ref="M29:M30"/>
    <mergeCell ref="N29:N30"/>
    <mergeCell ref="O29:O30"/>
    <mergeCell ref="P29:P30"/>
    <mergeCell ref="A29:A30"/>
    <mergeCell ref="B29:D30"/>
    <mergeCell ref="G29:G30"/>
    <mergeCell ref="H29:H30"/>
    <mergeCell ref="I29:I30"/>
    <mergeCell ref="J29:J30"/>
    <mergeCell ref="B28:D28"/>
    <mergeCell ref="E28:F28"/>
    <mergeCell ref="P21:P22"/>
    <mergeCell ref="A23:A24"/>
    <mergeCell ref="B23:D24"/>
    <mergeCell ref="G23:G24"/>
    <mergeCell ref="H23:H24"/>
    <mergeCell ref="I23:I24"/>
    <mergeCell ref="J23:J24"/>
    <mergeCell ref="K23:K24"/>
    <mergeCell ref="L23:L24"/>
    <mergeCell ref="M23:M24"/>
    <mergeCell ref="J21:J22"/>
    <mergeCell ref="K21:K22"/>
    <mergeCell ref="L21:L22"/>
    <mergeCell ref="M21:M22"/>
    <mergeCell ref="N21:N22"/>
    <mergeCell ref="O21:O22"/>
    <mergeCell ref="A21:A22"/>
    <mergeCell ref="B21:D22"/>
    <mergeCell ref="G21:G22"/>
    <mergeCell ref="H21:H22"/>
    <mergeCell ref="I21:I22"/>
    <mergeCell ref="N23:N24"/>
    <mergeCell ref="O23:O24"/>
    <mergeCell ref="P23:P24"/>
    <mergeCell ref="A26:Q26"/>
    <mergeCell ref="A16:Q16"/>
    <mergeCell ref="B18:D18"/>
    <mergeCell ref="E18:F18"/>
    <mergeCell ref="A19:A20"/>
    <mergeCell ref="B19:D20"/>
    <mergeCell ref="G19:G20"/>
    <mergeCell ref="H19:H20"/>
    <mergeCell ref="I19:I20"/>
    <mergeCell ref="J19:J20"/>
    <mergeCell ref="K19:K20"/>
    <mergeCell ref="L19:L20"/>
    <mergeCell ref="M19:M20"/>
    <mergeCell ref="N19:N20"/>
    <mergeCell ref="O19:O20"/>
    <mergeCell ref="P19:P20"/>
    <mergeCell ref="K12:K13"/>
    <mergeCell ref="L12:L13"/>
    <mergeCell ref="M12:M13"/>
    <mergeCell ref="N12:N13"/>
    <mergeCell ref="O12:O13"/>
    <mergeCell ref="P12:P13"/>
    <mergeCell ref="A12:A13"/>
    <mergeCell ref="B12:D13"/>
    <mergeCell ref="G12:G13"/>
    <mergeCell ref="H12:H13"/>
    <mergeCell ref="I12:I13"/>
    <mergeCell ref="J12:J13"/>
    <mergeCell ref="K10:K11"/>
    <mergeCell ref="L10:L11"/>
    <mergeCell ref="M10:M11"/>
    <mergeCell ref="N10:N11"/>
    <mergeCell ref="O10:O11"/>
    <mergeCell ref="P10:P11"/>
    <mergeCell ref="A10:A11"/>
    <mergeCell ref="B10:D11"/>
    <mergeCell ref="G10:G11"/>
    <mergeCell ref="H10:H11"/>
    <mergeCell ref="I10:I11"/>
    <mergeCell ref="J10:J11"/>
    <mergeCell ref="K8:K9"/>
    <mergeCell ref="L8:L9"/>
    <mergeCell ref="M8:M9"/>
    <mergeCell ref="N8:N9"/>
    <mergeCell ref="O8:O9"/>
    <mergeCell ref="P8:P9"/>
    <mergeCell ref="A3:K3"/>
    <mergeCell ref="A5:Q5"/>
    <mergeCell ref="B7:D7"/>
    <mergeCell ref="E7:F7"/>
    <mergeCell ref="A8:A9"/>
    <mergeCell ref="B8:D9"/>
    <mergeCell ref="G8:G9"/>
    <mergeCell ref="H8:H9"/>
    <mergeCell ref="I8:I9"/>
    <mergeCell ref="J8:J9"/>
  </mergeCells>
  <dataValidations count="9">
    <dataValidation type="decimal" allowBlank="1" showInputMessage="1" showErrorMessage="1" error="Inserir um número!" sqref="H8:H9">
      <formula1>0</formula1>
      <formula2>500</formula2>
    </dataValidation>
    <dataValidation type="whole" allowBlank="1" showInputMessage="1" showErrorMessage="1" error="Inserir um número inteiro" sqref="M8:M13 M19:M24 M29:M34 M39:M44">
      <formula1>0</formula1>
      <formula2>2000</formula2>
    </dataValidation>
    <dataValidation type="whole" allowBlank="1" showInputMessage="1" showErrorMessage="1" error="Inserir um número inteiro!" sqref="J29:K34 J8:K13 J19:K24 J39:K44">
      <formula1>0</formula1>
      <formula2>1000</formula2>
    </dataValidation>
    <dataValidation type="textLength" allowBlank="1" showInputMessage="1" showErrorMessage="1" sqref="B29:D34 B8:D13 B19:D24 B39:D44">
      <formula1>0</formula1>
      <formula2>200</formula2>
    </dataValidation>
    <dataValidation type="list" allowBlank="1" showInputMessage="1" showErrorMessage="1" sqref="A39:A44 A29:A34 A8:A13 A19:A24">
      <formula1>#REF!</formula1>
    </dataValidation>
    <dataValidation type="list" allowBlank="1" showInputMessage="1" showErrorMessage="1" sqref="F40 F42 F44 F9 F11 F13 F20 F22 F24 F34 F32 F30">
      <formula1>"Workshop,Seminário,Oficina,Círculo de estudos,Outra"</formula1>
    </dataValidation>
    <dataValidation type="list" allowBlank="1" showInputMessage="1" showErrorMessage="1" sqref="F39 F41 F43 F8 F10 F12 F19 F21 F23 F33 F31 F29">
      <formula1>"Presencial,Distância,b-Learning,Outra"</formula1>
    </dataValidation>
    <dataValidation type="date" allowBlank="1" showInputMessage="1" showErrorMessage="1" prompt="Inserir a data da primeira sessão ou do 1.º dia do mês / período em que se iniciou / para o qual está previsto o início (entre 1 de setembro de 2015 e 31 de agosto de 2016)" sqref="I8:I13 I19:I24 I29:I34 I39:I44">
      <formula1>42248</formula1>
      <formula2>42613</formula2>
    </dataValidation>
    <dataValidation type="list" allowBlank="1" showInputMessage="1" showErrorMessage="1" sqref="L8:L13 L39:L44 L29:L34 L19:L24">
      <formula1>$T$1:$T$7</formula1>
    </dataValidation>
  </dataValidations>
  <hyperlinks>
    <hyperlink ref="I2" location="Início!A1" display="Início"/>
    <hyperlink ref="J2" location="'6_Observações'!A1" display="Anterior"/>
    <hyperlink ref="K2" location="'Anexo_II_Perito_Externo 2016_17'!A1" display="Seguinte"/>
  </hyperlinks>
  <printOptions horizontalCentered="1"/>
  <pageMargins left="0.19685039370078741" right="0.11811023622047245" top="0.78740157480314965" bottom="0.59055118110236227" header="0.31496062992125984" footer="0.31496062992125984"/>
  <pageSetup paperSize="8" scale="85" pageOrder="overThenDown" orientation="landscape" r:id="rId1"/>
  <headerFooter alignWithMargins="0">
    <oddHeader>&amp;C&amp;"Calibri,Negrito"&amp;16Relatório Semestral TEIP 2016</oddHeader>
    <oddFooter>&amp;L&amp;8Relatório semestral TEIP - 2015/16&amp;R&amp;8Questão 6</oddFooter>
  </headerFooter>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10</vt:i4>
      </vt:variant>
      <vt:variant>
        <vt:lpstr>Intervalos com nome</vt:lpstr>
      </vt:variant>
      <vt:variant>
        <vt:i4>15</vt:i4>
      </vt:variant>
    </vt:vector>
  </HeadingPairs>
  <TitlesOfParts>
    <vt:vector size="25" baseType="lpstr">
      <vt:lpstr>Início</vt:lpstr>
      <vt:lpstr>Atualização de dados</vt:lpstr>
      <vt:lpstr>1_IAA</vt:lpstr>
      <vt:lpstr>2_Av I</vt:lpstr>
      <vt:lpstr>3_Av Ext</vt:lpstr>
      <vt:lpstr>4_Indisciplina</vt:lpstr>
      <vt:lpstr>5.1 - Metas Gerais</vt:lpstr>
      <vt:lpstr>6_Observações</vt:lpstr>
      <vt:lpstr>Anexo_I_Plano_Cap 2016_17</vt:lpstr>
      <vt:lpstr>Anexo_II_Perito_Externo 2016_17</vt:lpstr>
      <vt:lpstr>_3.1_____Avaliação_Aferida_4.º_ano</vt:lpstr>
      <vt:lpstr>_3.3_____Avaliação_Aferida_9.º_ano</vt:lpstr>
      <vt:lpstr>_3.4_____Avaliação_Aferida_12.º_ano</vt:lpstr>
      <vt:lpstr>'1_IAA'!Área_de_Impressão</vt:lpstr>
      <vt:lpstr>'2_Av I'!Área_de_Impressão</vt:lpstr>
      <vt:lpstr>'3_Av Ext'!Área_de_Impressão</vt:lpstr>
      <vt:lpstr>'5.1 - Metas Gerais'!Área_de_Impressão</vt:lpstr>
      <vt:lpstr>'Anexo_I_Plano_Cap 2016_17'!Área_de_Impressão</vt:lpstr>
      <vt:lpstr>'Anexo_II_Perito_Externo 2016_17'!Área_de_Impressão</vt:lpstr>
      <vt:lpstr>'1_IAA'!Títulos_de_Impressão</vt:lpstr>
      <vt:lpstr>'2_Av I'!Títulos_de_Impressão</vt:lpstr>
      <vt:lpstr>'3_Av Ext'!Títulos_de_Impressão</vt:lpstr>
      <vt:lpstr>'5.1 - Metas Gerais'!Títulos_de_Impressão</vt:lpstr>
      <vt:lpstr>'Anexo_I_Plano_Cap 2016_17'!Títulos_de_Impressão</vt:lpstr>
      <vt:lpstr>'Anexo_II_Perito_Externo 2016_17'!Títulos_de_Impressão</vt:lpstr>
    </vt:vector>
  </TitlesOfParts>
  <Company>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fmendes</dc:creator>
  <cp:lastModifiedBy>Teresa Lopes</cp:lastModifiedBy>
  <cp:lastPrinted>2016-07-26T10:05:23Z</cp:lastPrinted>
  <dcterms:created xsi:type="dcterms:W3CDTF">2011-02-11T14:58:19Z</dcterms:created>
  <dcterms:modified xsi:type="dcterms:W3CDTF">2016-07-26T10:05:27Z</dcterms:modified>
</cp:coreProperties>
</file>